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Титул (очное)" sheetId="1" state="visible" r:id="rId1"/>
    <sheet name="план по сем (очное)" sheetId="2" state="visible" r:id="rId2"/>
    <sheet name="План (курсы) (очное)" sheetId="3" state="visible" r:id="rId3"/>
    <sheet name="Компетенции" sheetId="4" state="visible" r:id="rId4"/>
    <sheet name="Расшифровка компетенций" sheetId="5" state="visible" r:id="rId5"/>
    <sheet name="план (очное)" sheetId="6" state="visible" r:id="rId6"/>
    <sheet name="план по сем с час. (очное) (2)" sheetId="7" state="visible" r:id="rId7"/>
  </sheets>
  <definedNames>
    <definedName name="_xlnm.Print_Area" localSheetId="0">'Титул (очное)'!$A$1:$C$31</definedName>
    <definedName name="_xlnm.Print_Area" localSheetId="2">'План (курсы) (очное)'!$A$1:$AH$70</definedName>
    <definedName name="_xlnm.Print_Area" localSheetId="3">Компетенции!$A$1:$W$38</definedName>
  </definedNames>
  <calcPr calcCompleted="0"/>
</workbook>
</file>

<file path=xl/sharedStrings.xml><?xml version="1.0" encoding="utf-8"?>
<sst xmlns="http://schemas.openxmlformats.org/spreadsheetml/2006/main" count="255" uniqueCount="255">
  <si>
    <t xml:space="preserve">МИНИСТЕРСТВО ПРОСВЕЩЕНИЯ РОССИЙСКОЙ ФЕДЕРАЦИИ</t>
  </si>
  <si>
    <t xml:space="preserve">ФЕДЕРАЛЬНОЕ ГОСУДАРСТВЕННОЕ БЮДЖЕТНОЕ НАУЧНОЕ УЧРЕЖДЕНИЕ</t>
  </si>
  <si>
    <t xml:space="preserve"> «ИНСТИТУТ СТРАТЕГИИ РАЗВИТИЯ ОБРАЗОВАНИЯ РОССИЙСКОЙ АКАДЕМИИ ОБРАЗОВАНИЯ»
</t>
  </si>
  <si>
    <t>«УТВЕРЖДАЮ»</t>
  </si>
  <si>
    <t xml:space="preserve">Директор ФГБНУ  «Институт стратегии развития образования </t>
  </si>
  <si>
    <t xml:space="preserve">Российской академии образования»</t>
  </si>
  <si>
    <t xml:space="preserve">_______________________С.В. Иванова</t>
  </si>
  <si>
    <t xml:space="preserve">«____« _______________2018 г.</t>
  </si>
  <si>
    <t xml:space="preserve">УЧЕБНЫЙ ПЛАН</t>
  </si>
  <si>
    <t>«Утверждаю«</t>
  </si>
  <si>
    <t xml:space="preserve">С.В. Иванова</t>
  </si>
  <si>
    <t xml:space="preserve">ПОДГОТОВКИ КАДРОВ ВЫСШЕЙ КВАЛИФИКАЦИИ</t>
  </si>
  <si>
    <t xml:space="preserve">НАПРАВЛЕНИЕ ПОДГОТОВКИ </t>
  </si>
  <si>
    <t xml:space="preserve">44.06.01 Образование и педагогические науки</t>
  </si>
  <si>
    <t>«___«____________</t>
  </si>
  <si>
    <t>НАПРАВЛЕННОСТЬ</t>
  </si>
  <si>
    <t xml:space="preserve">Общая педагогика, история педагогики и образования</t>
  </si>
  <si>
    <t>КВАЛИФИКАЦИЯ:</t>
  </si>
  <si>
    <t xml:space="preserve"> Исследователь. Преподаватель-исследователь.</t>
  </si>
  <si>
    <t xml:space="preserve">Виды деятельности:</t>
  </si>
  <si>
    <t xml:space="preserve">научно-исследовательская деятельность в области образования;</t>
  </si>
  <si>
    <t xml:space="preserve"> преподавательская деятельность по образовательным программам высшего образования.</t>
  </si>
  <si>
    <r>
      <rPr>
        <sz val="14"/>
        <rFont val="Times New Roman"/>
      </rPr>
      <t xml:space="preserve">ФОРМА ОБУЧЕНИЯ: </t>
    </r>
    <r>
      <rPr>
        <b/>
        <sz val="14"/>
        <rFont val="Times New Roman"/>
      </rPr>
      <t>очная</t>
    </r>
  </si>
  <si>
    <r>
      <rPr>
        <sz val="14"/>
        <rFont val="Times New Roman"/>
      </rPr>
      <t xml:space="preserve">СРОК ОБУЧЕНИЯ: </t>
    </r>
    <r>
      <rPr>
        <b/>
        <sz val="14"/>
        <rFont val="Times New Roman"/>
      </rPr>
      <t xml:space="preserve">3 года</t>
    </r>
  </si>
  <si>
    <r>
      <rPr>
        <sz val="14"/>
        <rFont val="Times New Roman"/>
      </rPr>
      <t xml:space="preserve">ГОД НАЧАЛА ПОДГОТОВКИ: </t>
    </r>
    <r>
      <rPr>
        <b/>
        <sz val="14"/>
        <rFont val="Times New Roman"/>
      </rPr>
      <t>2019</t>
    </r>
  </si>
  <si>
    <t xml:space="preserve">Федеральный государственный образовательный стандарт высшего образования</t>
  </si>
  <si>
    <t xml:space="preserve"> (утв. приказом Министерства образования и науки РФ от 30 июля 2014 г. № 902)</t>
  </si>
  <si>
    <t>СОГЛАСОВАНО:</t>
  </si>
  <si>
    <t xml:space="preserve">Заместитель директора по образовательной деятельности                                                                                                                                                   И.М. Логвинова</t>
  </si>
  <si>
    <t xml:space="preserve">Начальник управления подготовки научно-педагогических кадров высшей квалификации                                                                                             М.Г. Победоносцева</t>
  </si>
  <si>
    <t xml:space="preserve">Заведующий сектором учебно-методической работы                                                                                                                                                           С.А. Оборотова</t>
  </si>
  <si>
    <t xml:space="preserve">Заместитель заведующего кафедрой по глобальному образованию                                                                                                                                     Ю.Г. Куровская</t>
  </si>
  <si>
    <t xml:space="preserve">Распределение по семестрам контактной работы и самостоятельной работы обучающихся по учебным дисциплинам по направленности Общая педагогика, история педагогики и образования</t>
  </si>
  <si>
    <t xml:space="preserve">Весь период</t>
  </si>
  <si>
    <t xml:space="preserve">1 курс</t>
  </si>
  <si>
    <t xml:space="preserve">1 сем</t>
  </si>
  <si>
    <t xml:space="preserve">2 сем</t>
  </si>
  <si>
    <t xml:space="preserve">2 курс</t>
  </si>
  <si>
    <t xml:space="preserve">3 сем</t>
  </si>
  <si>
    <t xml:space="preserve">4 сем</t>
  </si>
  <si>
    <t xml:space="preserve">3 курс</t>
  </si>
  <si>
    <t xml:space="preserve">5 сем</t>
  </si>
  <si>
    <t xml:space="preserve">6 сем</t>
  </si>
  <si>
    <t>Б1</t>
  </si>
  <si>
    <t xml:space="preserve">Блок I Дисциплины (модули)</t>
  </si>
  <si>
    <t>Всего</t>
  </si>
  <si>
    <t>Контакт.</t>
  </si>
  <si>
    <t>СРО</t>
  </si>
  <si>
    <t xml:space="preserve">Б1. Б</t>
  </si>
  <si>
    <t>Б1.Б.1</t>
  </si>
  <si>
    <t xml:space="preserve">Иностранный язык</t>
  </si>
  <si>
    <t>Б1.Б.2</t>
  </si>
  <si>
    <t xml:space="preserve">История и философия науки</t>
  </si>
  <si>
    <t>Б1.В</t>
  </si>
  <si>
    <t xml:space="preserve">Вариативная часть</t>
  </si>
  <si>
    <t>Б1.В.ОД</t>
  </si>
  <si>
    <t xml:space="preserve">Обязательные дисциплины</t>
  </si>
  <si>
    <t>Б1.В.ОД.1</t>
  </si>
  <si>
    <t>Б1.В.ОД.2</t>
  </si>
  <si>
    <t xml:space="preserve">Методология педагогического исследования</t>
  </si>
  <si>
    <t>Б1.В.ОД.3</t>
  </si>
  <si>
    <t xml:space="preserve">Методы и модели педагогического исследования</t>
  </si>
  <si>
    <t>Б1.В.ОД.4</t>
  </si>
  <si>
    <t xml:space="preserve">Педагогика и психология высшей школы</t>
  </si>
  <si>
    <t>Б1.В.ОД.5</t>
  </si>
  <si>
    <t xml:space="preserve">Информационные технологии в профессиональной деятельности</t>
  </si>
  <si>
    <t>Б1.В.ОД.6</t>
  </si>
  <si>
    <t xml:space="preserve">Инновационные процессы в современном образовании</t>
  </si>
  <si>
    <t>Б1.В.ОД.7</t>
  </si>
  <si>
    <t xml:space="preserve">История российского образования</t>
  </si>
  <si>
    <t>Б1.ДВ</t>
  </si>
  <si>
    <t xml:space="preserve">Дисциплины по выбору</t>
  </si>
  <si>
    <t>Б1.В.ДВ.1</t>
  </si>
  <si>
    <t xml:space="preserve">Западные педагогические системы и технологии и их использование в отечественном образовании</t>
  </si>
  <si>
    <t xml:space="preserve">Метод проектов и проектная деятельность в отечественном образовании</t>
  </si>
  <si>
    <t>Б1.В.ДВ.2</t>
  </si>
  <si>
    <t xml:space="preserve">Современные методы обработки данных</t>
  </si>
  <si>
    <t xml:space="preserve">Технологии анализа и синтеза научной информации</t>
  </si>
  <si>
    <t>Б1.В.ДВ.3</t>
  </si>
  <si>
    <t xml:space="preserve">Международные исследования и наукометрия в области образования</t>
  </si>
  <si>
    <t xml:space="preserve">Современная педагогическая антропология</t>
  </si>
  <si>
    <t>Б1.В.ДВ.4</t>
  </si>
  <si>
    <t xml:space="preserve">Правовые основы деятельности преподавателя высшей школы</t>
  </si>
  <si>
    <t xml:space="preserve">Основы организации и проведения научно-исследовательской работы в области образования</t>
  </si>
  <si>
    <t>ФТД</t>
  </si>
  <si>
    <t xml:space="preserve">Факультативные дисциплины</t>
  </si>
  <si>
    <t>ФТД.1</t>
  </si>
  <si>
    <t xml:space="preserve">Методология, историография и источниковедение в историко-педагогических исследованиях</t>
  </si>
  <si>
    <t>ФТД.2</t>
  </si>
  <si>
    <t xml:space="preserve">Теория обучения в информационно-образовательной среде</t>
  </si>
  <si>
    <t>ФТД.3</t>
  </si>
  <si>
    <t xml:space="preserve">Управление педагогическими исследованиями, разработками, инновациями</t>
  </si>
  <si>
    <t>ФТД.4</t>
  </si>
  <si>
    <t xml:space="preserve">Междисциплинарные и трансдисциплинарные исследования</t>
  </si>
  <si>
    <t>Б2</t>
  </si>
  <si>
    <t xml:space="preserve">Блок 2 "Практики"</t>
  </si>
  <si>
    <t>Б2.1</t>
  </si>
  <si>
    <t xml:space="preserve">Научно-исследовательская практика</t>
  </si>
  <si>
    <t>Вар.</t>
  </si>
  <si>
    <t>Б2.2</t>
  </si>
  <si>
    <t xml:space="preserve">Педагогическая практика</t>
  </si>
  <si>
    <t>БЗ</t>
  </si>
  <si>
    <t xml:space="preserve">Блок 3 "Научные исследования"</t>
  </si>
  <si>
    <t>БЗ.1</t>
  </si>
  <si>
    <t xml:space="preserve">Научно-исследовательская деятельность и подготовка научно-квалификационной работы</t>
  </si>
  <si>
    <t>Б4</t>
  </si>
  <si>
    <t xml:space="preserve">Блок 4 "Государственная итоговая аттестация"</t>
  </si>
  <si>
    <t>Б4.Г</t>
  </si>
  <si>
    <t xml:space="preserve">Подготовка к сдаче и сдача государственного экзамена</t>
  </si>
  <si>
    <t>Б4.Г.1</t>
  </si>
  <si>
    <t xml:space="preserve">Государственный экзамен</t>
  </si>
  <si>
    <t>Б4.Д</t>
  </si>
  <si>
    <t xml:space="preserve">Представление научного доклада об основных результатах подготовленной научно-квалификационной работы (диссертации)</t>
  </si>
  <si>
    <t>Б4.Д.1</t>
  </si>
  <si>
    <t xml:space="preserve">Представление научного доклада об основных результатах подготовленной научно-квалификационной работы (диссертации) (6 семестр)</t>
  </si>
  <si>
    <t>баз.</t>
  </si>
  <si>
    <t>Итого</t>
  </si>
  <si>
    <t>ОД</t>
  </si>
  <si>
    <t>недели</t>
  </si>
  <si>
    <t>НИД</t>
  </si>
  <si>
    <t>ПП</t>
  </si>
  <si>
    <t>НИП</t>
  </si>
  <si>
    <t>Г</t>
  </si>
  <si>
    <t>Д</t>
  </si>
  <si>
    <t>Э</t>
  </si>
  <si>
    <t xml:space="preserve">Учебный план аспирантов по направленности Общая педагогика, история педагогики и образования, год начала подготовки 2019</t>
  </si>
  <si>
    <t>Индекс</t>
  </si>
  <si>
    <t>Наименование</t>
  </si>
  <si>
    <t xml:space="preserve">Формы контроля, семестр</t>
  </si>
  <si>
    <t xml:space="preserve">Всего часов</t>
  </si>
  <si>
    <t>ЗЕТ</t>
  </si>
  <si>
    <t xml:space="preserve">Распределение по курсам</t>
  </si>
  <si>
    <t xml:space="preserve">срок реализации (недель)</t>
  </si>
  <si>
    <t xml:space="preserve">По плану</t>
  </si>
  <si>
    <t xml:space="preserve">в том числе</t>
  </si>
  <si>
    <t xml:space="preserve">Экспе
ртное</t>
  </si>
  <si>
    <t>Факт</t>
  </si>
  <si>
    <t xml:space="preserve">Курс 1</t>
  </si>
  <si>
    <t xml:space="preserve">Курс 2</t>
  </si>
  <si>
    <t xml:space="preserve">Курс 3</t>
  </si>
  <si>
    <t>Экзамены</t>
  </si>
  <si>
    <t>Зачеты</t>
  </si>
  <si>
    <t xml:space="preserve">Контакт. Раб. (по учеб. Зан.)</t>
  </si>
  <si>
    <t xml:space="preserve">из них</t>
  </si>
  <si>
    <t xml:space="preserve">Контроль и др. виды конт. Раб.</t>
  </si>
  <si>
    <t>Часов</t>
  </si>
  <si>
    <t>Лек</t>
  </si>
  <si>
    <t>Лаб</t>
  </si>
  <si>
    <t>Пр</t>
  </si>
  <si>
    <t xml:space="preserve">Итого на подготовку аспиранта (без факультативов)</t>
  </si>
  <si>
    <t xml:space="preserve">баз. 
вар.</t>
  </si>
  <si>
    <t>расср.</t>
  </si>
  <si>
    <t xml:space="preserve">Базовая часть</t>
  </si>
  <si>
    <t xml:space="preserve">КАНД. ЭКЗ.1</t>
  </si>
  <si>
    <t xml:space="preserve">КАНД. ЭКЗ.2</t>
  </si>
  <si>
    <t>1,2,3,4</t>
  </si>
  <si>
    <t xml:space="preserve">2, 3</t>
  </si>
  <si>
    <t xml:space="preserve">3, 4</t>
  </si>
  <si>
    <t xml:space="preserve">Разработка и реализация образовательных проектов</t>
  </si>
  <si>
    <t>Недель</t>
  </si>
  <si>
    <t>недель</t>
  </si>
  <si>
    <t xml:space="preserve">Контак. Р.</t>
  </si>
  <si>
    <t>Эксп</t>
  </si>
  <si>
    <t>СР</t>
  </si>
  <si>
    <t>Ауд</t>
  </si>
  <si>
    <t>вар.</t>
  </si>
  <si>
    <t>Расср.</t>
  </si>
  <si>
    <t>Экз</t>
  </si>
  <si>
    <t>Зач</t>
  </si>
  <si>
    <t xml:space="preserve">баз.  </t>
  </si>
  <si>
    <t>Индекс:</t>
  </si>
  <si>
    <t>Б.</t>
  </si>
  <si>
    <t>1–4.</t>
  </si>
  <si>
    <t>Б,В</t>
  </si>
  <si>
    <t>ОД,ЭД,ФД</t>
  </si>
  <si>
    <t>блок</t>
  </si>
  <si>
    <t xml:space="preserve">номер блока</t>
  </si>
  <si>
    <t xml:space="preserve">базовая, вариативная</t>
  </si>
  <si>
    <t xml:space="preserve">обязательная, элективная, факультативная</t>
  </si>
  <si>
    <t>Г,Д</t>
  </si>
  <si>
    <t xml:space="preserve">Гос. Экз., Доклад</t>
  </si>
  <si>
    <t xml:space="preserve">Матрица соответствия формируемых компетенций по направленности Общая педагогика, история педагогики и образования</t>
  </si>
  <si>
    <t xml:space="preserve">Соответствие предметов компетенциям</t>
  </si>
  <si>
    <t>УК-1</t>
  </si>
  <si>
    <t>УК-2</t>
  </si>
  <si>
    <t>УК-3</t>
  </si>
  <si>
    <t>УК-4</t>
  </si>
  <si>
    <t>УК-5</t>
  </si>
  <si>
    <t>УК-6</t>
  </si>
  <si>
    <t>ОПК-1</t>
  </si>
  <si>
    <t>ОПК-2</t>
  </si>
  <si>
    <t>ОПК-3</t>
  </si>
  <si>
    <t>ОПК-4</t>
  </si>
  <si>
    <t>ОПК-5</t>
  </si>
  <si>
    <t>ОПК-6</t>
  </si>
  <si>
    <t>ОПК-7</t>
  </si>
  <si>
    <t>ОПК-8</t>
  </si>
  <si>
    <t>ПК–1</t>
  </si>
  <si>
    <t>ПК-2</t>
  </si>
  <si>
    <t>ПК-3</t>
  </si>
  <si>
    <t>ПК-4</t>
  </si>
  <si>
    <t xml:space="preserve">Блок I. Дисциплины (модули)</t>
  </si>
  <si>
    <t>+</t>
  </si>
  <si>
    <t xml:space="preserve">Универсальные компетенции</t>
  </si>
  <si>
    <t xml:space="preserve">способность к критическому анализу и оценке современных научных достижений, генерированию новых идей при решении исследовательских и практических задач, в том числе в междисциплинарных областяхрешении исследовательских и практических задач, в том числе в междисциплинарных областях</t>
  </si>
  <si>
    <t xml:space="preserve">способность проектировать и осуществлять комплексные исследования, в том числе междисциплинарные, на основе целостного системного научного мировоззрения с использованием знаний в области истории и философии науки</t>
  </si>
  <si>
    <t xml:space="preserve">готовность участвовать в работе российских и международных исследовательских коллективов по решению</t>
  </si>
  <si>
    <t xml:space="preserve">научных и научно-образовательных задач</t>
  </si>
  <si>
    <t xml:space="preserve">готовность использовать   современные методы и технологии научной коммуникации на государственном и</t>
  </si>
  <si>
    <t xml:space="preserve">иностранном языках</t>
  </si>
  <si>
    <t xml:space="preserve">способность следовать этическим нормам в профессиональной деятельности</t>
  </si>
  <si>
    <t xml:space="preserve">УК 6</t>
  </si>
  <si>
    <t xml:space="preserve">способность планировать и решать задачи собственного профессионального и личностного развития</t>
  </si>
  <si>
    <t xml:space="preserve">Общепрофессиональные компетенции</t>
  </si>
  <si>
    <t xml:space="preserve">владение методологией и методами педагогического исследования</t>
  </si>
  <si>
    <t xml:space="preserve">владение культурой научного исследования в области педагогических наук, в том числе с использованием информационных и коммуникационных технологий</t>
  </si>
  <si>
    <t xml:space="preserve">способность интерпретировать результаты педагогического исследования, оценивать границы их применимости, возможные риски их внедрения в образовательной и социокультурной среде, перспективы дальнейших исследований</t>
  </si>
  <si>
    <t xml:space="preserve">готовность организовать работу исследовательского коллектива в области педагогических наук</t>
  </si>
  <si>
    <t xml:space="preserve">способность моделировать, осуществлять и оценивать образовательный процесс и проектировать программы дополнительного профессионального образования в соответствии с потребностями работодателя</t>
  </si>
  <si>
    <t xml:space="preserve">способность обоснованно выбирать и эффективно использовать образовательные технологии, методы и средства обучения и воспитания с целью обеспечения планируемого уровня личностного и профессионального развития обучающегося</t>
  </si>
  <si>
    <t xml:space="preserve">способность проводить анализ образовательной деятельности организаций посредством экспертной оценки и проектировать программы их развития</t>
  </si>
  <si>
    <t xml:space="preserve">готовность к преподавательской деятельности по основным образовательным программам высшего образования</t>
  </si>
  <si>
    <t xml:space="preserve">Профессиональные компетенции</t>
  </si>
  <si>
    <t>ПК-1</t>
  </si>
  <si>
    <t xml:space="preserve">способность к теоретическому анализу стратегий развития образования и результатов научных исследований в сфере образования</t>
  </si>
  <si>
    <t xml:space="preserve">Планируемые результаты:</t>
  </si>
  <si>
    <r>
      <rPr>
        <i/>
        <sz val="14"/>
        <rFont val="Times New Roman"/>
      </rPr>
      <t>Знать</t>
    </r>
    <r>
      <rPr>
        <sz val="14"/>
        <rFont val="Times New Roman"/>
      </rPr>
      <t xml:space="preserve">: современные образовательные теории, концепции, системы, практики образования и особенности их</t>
    </r>
    <r>
      <rPr>
        <i/>
        <sz val="14"/>
        <rFont val="Times New Roman"/>
      </rPr>
      <t xml:space="preserve"> </t>
    </r>
    <r>
      <rPr>
        <sz val="14"/>
        <rFont val="Times New Roman"/>
      </rPr>
      <t xml:space="preserve">исторического развития</t>
    </r>
  </si>
  <si>
    <r>
      <rPr>
        <i/>
        <sz val="14"/>
        <rFont val="Times New Roman"/>
      </rPr>
      <t xml:space="preserve">Уметь: </t>
    </r>
    <r>
      <rPr>
        <sz val="14"/>
        <rFont val="Times New Roman"/>
      </rPr>
      <t xml:space="preserve">осуществлять анализ и обобщение результатов научных исследований в избранной области профессиональной деятельности с использованием современных научных подходов, методов и технологий </t>
    </r>
  </si>
  <si>
    <r>
      <rPr>
        <i/>
        <sz val="14"/>
        <rFont val="Times New Roman"/>
      </rPr>
      <t xml:space="preserve">Владеть: </t>
    </r>
    <r>
      <rPr>
        <sz val="14"/>
        <rFont val="Times New Roman"/>
      </rPr>
      <t xml:space="preserve">способами определения перспективных направлений научных исследований и целесообразно применять их результаты для решения конкретных исследовательских и профессиональных задач</t>
    </r>
  </si>
  <si>
    <t xml:space="preserve">способность самостоятельно определять и решать исследовательские задачи, направленные на решение фундаментальных и прикладных проблем в области образования</t>
  </si>
  <si>
    <r>
      <rPr>
        <i/>
        <sz val="14"/>
        <rFont val="Times New Roman"/>
      </rPr>
      <t xml:space="preserve">Знать: </t>
    </r>
    <r>
      <rPr>
        <sz val="14"/>
        <rFont val="Times New Roman"/>
      </rPr>
      <t xml:space="preserve">современное состояние и тенденции отечественных и зарубежных исследований в области образования</t>
    </r>
  </si>
  <si>
    <r>
      <rPr>
        <i/>
        <sz val="14"/>
        <rFont val="Times New Roman"/>
      </rPr>
      <t xml:space="preserve">Уметь: </t>
    </r>
    <r>
      <rPr>
        <sz val="14"/>
        <rFont val="Times New Roman"/>
      </rPr>
      <t xml:space="preserve">решать комплекс взаимосвязанных исследовательских задач и осуществлять экспертизу научных результатов в области образования</t>
    </r>
  </si>
  <si>
    <r>
      <rPr>
        <i/>
        <sz val="14"/>
        <rFont val="Times New Roman"/>
      </rPr>
      <t xml:space="preserve">Владеть: </t>
    </r>
    <r>
      <rPr>
        <sz val="14"/>
        <rFont val="Times New Roman"/>
      </rPr>
      <t xml:space="preserve">способами критического анализа современных исследований в области образования и опытом применения приобретенных знаний для решения исследовательских задач</t>
    </r>
  </si>
  <si>
    <t xml:space="preserve">способность аргументированно защищать авторскую позицию в научной дискуссии и представлять результаты научного поиска </t>
  </si>
  <si>
    <r>
      <rPr>
        <i/>
        <sz val="14"/>
        <rFont val="Times New Roman"/>
      </rPr>
      <t xml:space="preserve">Знать: </t>
    </r>
    <r>
      <rPr>
        <sz val="14"/>
        <rFont val="Times New Roman"/>
      </rPr>
      <t xml:space="preserve">особенности современного научного дискурса и основы научной этики</t>
    </r>
  </si>
  <si>
    <r>
      <rPr>
        <i/>
        <sz val="14"/>
        <rFont val="Times New Roman"/>
      </rPr>
      <t xml:space="preserve">Уметь: </t>
    </r>
    <r>
      <rPr>
        <sz val="14"/>
        <rFont val="Times New Roman"/>
      </rPr>
      <t xml:space="preserve">осуществлять устную и письменную научную коммуникацию на русском и иностранном языках</t>
    </r>
  </si>
  <si>
    <r>
      <rPr>
        <i/>
        <sz val="14"/>
        <rFont val="Times New Roman"/>
      </rPr>
      <t xml:space="preserve">Владеть: </t>
    </r>
    <r>
      <rPr>
        <sz val="14"/>
        <rFont val="Times New Roman"/>
      </rPr>
      <t xml:space="preserve">способами построения конструктивного научного диалога</t>
    </r>
  </si>
  <si>
    <t xml:space="preserve">готовность выделять и применять научные результаты, имеющие практическое значение</t>
  </si>
  <si>
    <r>
      <rPr>
        <i/>
        <sz val="14"/>
        <rFont val="Times New Roman"/>
      </rPr>
      <t xml:space="preserve">Знать: </t>
    </r>
    <r>
      <rPr>
        <sz val="14"/>
        <rFont val="Times New Roman"/>
      </rPr>
      <t xml:space="preserve">основы законодательства в сфере интеллектуальной собственности и требования к оформлению научных публикаций в рецензируемых научных изданиях</t>
    </r>
  </si>
  <si>
    <r>
      <rPr>
        <i/>
        <sz val="14"/>
        <rFont val="Times New Roman"/>
      </rPr>
      <t xml:space="preserve">Уметь: </t>
    </r>
    <r>
      <rPr>
        <sz val="14"/>
        <rFont val="Times New Roman"/>
      </rPr>
      <t xml:space="preserve">определять способы практического использования научных результатов исследовательской деятельности и представлять их в научном и профессиональном сообществе</t>
    </r>
  </si>
  <si>
    <r>
      <rPr>
        <i/>
        <sz val="14"/>
        <rFont val="Times New Roman"/>
      </rPr>
      <t xml:space="preserve">Владеть: </t>
    </r>
    <r>
      <rPr>
        <sz val="14"/>
        <rFont val="Times New Roman"/>
      </rPr>
      <t xml:space="preserve">методами планирования и организации внедрения результатов научных исследований и (или) разработок</t>
    </r>
  </si>
  <si>
    <t xml:space="preserve">Учебный план "Общая педагогика, история педагогики и образования" </t>
  </si>
  <si>
    <t xml:space="preserve">очная форма обучения. год начала подготовки 2019</t>
  </si>
  <si>
    <t xml:space="preserve">Формы контроля</t>
  </si>
  <si>
    <t xml:space="preserve">Часов в ЗЕТ</t>
  </si>
  <si>
    <t xml:space="preserve">ЗЕТ в нед.</t>
  </si>
  <si>
    <t xml:space="preserve">По ЗЕТ</t>
  </si>
  <si>
    <t xml:space="preserve">Курс 4</t>
  </si>
  <si>
    <t>СРС</t>
  </si>
  <si>
    <t>Контроль</t>
  </si>
  <si>
    <t>Б1.В.ДВ</t>
  </si>
  <si>
    <t xml:space="preserve">Часов в нед.</t>
  </si>
  <si>
    <t>л</t>
  </si>
  <si>
    <t>пр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</si>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</sst>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_-* #,##0.00&quot;р.&quot;_-;\-* #,##0.00&quot;р.&quot;_-;_-* \-??&quot;р.&quot;_-;_-@_-"/>
  </numFmts>
  <fonts count="25">
    <font>
      <name val="Arial"/>
      <color theme="1"/>
      <sz val="10.000000"/>
    </font>
    <font>
      <name val="Arial"/>
      <sz val="10.000000"/>
    </font>
    <font>
      <name val="Tahoma"/>
      <color indexed="64"/>
      <sz val="9.000000"/>
    </font>
    <font>
      <name val="Arial"/>
      <color indexed="64"/>
      <sz val="9.000000"/>
    </font>
    <font>
      <name val="Tahoma"/>
      <color indexed="64"/>
      <sz val="8.000000"/>
    </font>
    <font>
      <name val="Tahoma"/>
      <color indexed="64"/>
      <sz val="8.250000"/>
    </font>
    <font>
      <name val="Times New Roman"/>
      <b/>
      <sz val="12.000000"/>
    </font>
    <font>
      <name val="Times New Roman"/>
      <sz val="14.000000"/>
    </font>
    <font>
      <name val="Times New Roman"/>
      <b/>
      <sz val="14.000000"/>
    </font>
    <font>
      <name val="Arial"/>
      <sz val="11.000000"/>
    </font>
    <font>
      <name val="Times New Roman"/>
      <sz val="12.000000"/>
    </font>
    <font>
      <name val="Times New Roman"/>
      <sz val="10.000000"/>
    </font>
    <font>
      <name val="Arial"/>
      <sz val="8.000000"/>
    </font>
    <font>
      <name val="Times New Roman"/>
      <sz val="11.000000"/>
    </font>
    <font>
      <name val="Arial"/>
      <b/>
      <sz val="10.000000"/>
    </font>
    <font>
      <name val="Arial"/>
      <b/>
      <sz val="8.000000"/>
    </font>
    <font>
      <name val="Times New Roman"/>
      <b/>
      <sz val="11.000000"/>
    </font>
    <font>
      <name val="Arial"/>
      <color indexed="2"/>
      <sz val="8.000000"/>
    </font>
    <font>
      <name val="Arial"/>
      <b/>
      <color indexed="2"/>
      <sz val="8.000000"/>
    </font>
    <font>
      <name val="Arial"/>
      <sz val="7.000000"/>
    </font>
    <font>
      <name val="Tahoma"/>
      <b/>
      <color indexed="64"/>
      <sz val="9.000000"/>
    </font>
    <font>
      <name val="Arial"/>
      <sz val="12.000000"/>
    </font>
    <font>
      <name val="Arial"/>
      <b/>
      <sz val="20.000000"/>
    </font>
    <font>
      <name val="Arial"/>
      <sz val="14.000000"/>
    </font>
    <font>
      <name val="Times New Roman"/>
      <i/>
      <sz val="14.000000"/>
    </font>
  </fonts>
  <fills count="5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indexed="5"/>
        <bgColor indexed="5"/>
      </patternFill>
    </fill>
    <fill>
      <patternFill patternType="solid">
        <fgColor indexed="55"/>
        <bgColor indexed="23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9">
    <xf fontId="0" fillId="0" borderId="0" numFmtId="0" applyNumberFormat="1" applyFont="1" applyFill="1" applyBorder="1"/>
    <xf fontId="1" fillId="0" borderId="0" numFmtId="160" applyNumberFormat="1" applyFont="1" applyFill="1" applyBorder="0"/>
    <xf fontId="1" fillId="0" borderId="0" numFmtId="0" applyNumberFormat="1" applyFont="1" applyFill="1" applyBorder="1"/>
    <xf fontId="2" fillId="0" borderId="0" numFmtId="0" applyNumberFormat="1" applyFont="1" applyFill="1" applyBorder="1"/>
    <xf fontId="2" fillId="0" borderId="0" numFmtId="0" applyNumberFormat="1" applyFont="1" applyFill="1" applyBorder="1"/>
    <xf fontId="3" fillId="0" borderId="0" numFmtId="0" applyNumberFormat="1" applyFont="1" applyFill="1" applyBorder="1"/>
    <xf fontId="4" fillId="0" borderId="0" numFmtId="0" applyNumberFormat="1" applyFont="1" applyFill="1" applyBorder="1"/>
    <xf fontId="5" fillId="0" borderId="0" numFmtId="0" applyNumberFormat="1" applyFont="1" applyFill="1" applyBorder="1"/>
    <xf fontId="4" fillId="0" borderId="0" numFmtId="0" applyNumberFormat="1" applyFont="1" applyFill="1" applyBorder="1"/>
  </cellStyleXfs>
  <cellXfs count="164">
    <xf fontId="0" fillId="0" borderId="0" numFmtId="0" xfId="0"/>
    <xf fontId="6" fillId="0" borderId="0" numFmtId="0" xfId="0" applyFont="1" applyAlignment="1">
      <alignment horizontal="center" vertical="center"/>
    </xf>
    <xf fontId="0" fillId="0" borderId="0" numFmtId="0" xfId="0" applyAlignment="1">
      <alignment horizontal="left" vertical="top"/>
    </xf>
    <xf fontId="0" fillId="0" borderId="0" numFmtId="0" xfId="0"/>
    <xf fontId="7" fillId="0" borderId="0" numFmtId="0" xfId="0" applyFont="1" applyAlignment="1">
      <alignment horizontal="center" vertical="top" wrapText="1"/>
    </xf>
    <xf fontId="7" fillId="0" borderId="0" numFmtId="0" xfId="0" applyFont="1" applyAlignment="1">
      <alignment horizontal="right" vertical="top" wrapText="1"/>
    </xf>
    <xf fontId="7" fillId="0" borderId="0" numFmtId="0" xfId="0" applyFont="1" applyAlignment="1">
      <alignment horizontal="right" vertical="center" wrapText="1"/>
    </xf>
    <xf fontId="8" fillId="0" borderId="0" numFmtId="0" xfId="0" applyFont="1" applyAlignment="1">
      <alignment horizontal="center" wrapText="1"/>
    </xf>
    <xf fontId="9" fillId="0" borderId="0" numFmtId="0" xfId="0" applyFont="1" applyAlignment="1">
      <alignment horizontal="left" vertical="center" wrapText="1"/>
    </xf>
    <xf fontId="1" fillId="0" borderId="0" numFmtId="0" xfId="0" applyFont="1"/>
    <xf fontId="7" fillId="0" borderId="0" numFmtId="0" xfId="0" applyFont="1" applyAlignment="1">
      <alignment horizontal="center" wrapText="1"/>
    </xf>
    <xf fontId="7" fillId="0" borderId="0" numFmtId="0" xfId="0" applyFont="1" applyAlignment="1">
      <alignment horizontal="center" vertical="top"/>
    </xf>
    <xf fontId="1" fillId="0" borderId="0" numFmtId="0" xfId="0" applyFont="1" applyAlignment="1">
      <alignment horizontal="center" wrapText="1"/>
    </xf>
    <xf fontId="7" fillId="0" borderId="0" numFmtId="0" xfId="0" applyFont="1" applyAlignment="1">
      <alignment horizontal="center"/>
    </xf>
    <xf fontId="10" fillId="0" borderId="0" numFmtId="0" xfId="0" applyFont="1" applyAlignment="1">
      <alignment horizontal="center" vertical="top"/>
    </xf>
    <xf fontId="10" fillId="0" borderId="0" numFmtId="0" xfId="0" applyFont="1" applyAlignment="1">
      <alignment horizontal="center" wrapText="1"/>
    </xf>
    <xf fontId="0" fillId="0" borderId="0" numFmtId="0" xfId="0" applyAlignment="1">
      <alignment horizontal="center" vertical="top" wrapText="1"/>
    </xf>
    <xf fontId="10" fillId="0" borderId="0" numFmtId="0" xfId="0" applyFont="1" applyAlignment="1">
      <alignment horizontal="center" vertical="top" wrapText="1"/>
    </xf>
    <xf fontId="10" fillId="0" borderId="0" numFmtId="0" xfId="0" applyFont="1" applyAlignment="1">
      <alignment horizontal="left" vertical="top" wrapText="1"/>
    </xf>
    <xf fontId="11" fillId="0" borderId="0" numFmtId="0" xfId="0" applyFont="1" applyAlignment="1">
      <alignment horizontal="left" vertical="top"/>
    </xf>
    <xf fontId="0" fillId="0" borderId="1" numFmtId="0" xfId="0" applyBorder="1"/>
    <xf fontId="1" fillId="0" borderId="2" numFmtId="0" xfId="0" applyFont="1" applyBorder="1"/>
    <xf fontId="1" fillId="0" borderId="1" numFmtId="0" xfId="0" applyFont="1" applyBorder="1" applyAlignment="1">
      <alignment horizontal="center"/>
    </xf>
    <xf fontId="1" fillId="0" borderId="3" numFmtId="0" xfId="0" applyFont="1" applyBorder="1" applyAlignment="1">
      <alignment horizontal="center"/>
    </xf>
    <xf fontId="12" fillId="0" borderId="4" numFmtId="0" xfId="2" applyFont="1" applyBorder="1" applyAlignment="1">
      <alignment horizontal="left" vertical="top"/>
    </xf>
    <xf fontId="1" fillId="0" borderId="1" numFmtId="0" xfId="0" applyFont="1" applyBorder="1"/>
    <xf fontId="1" fillId="0" borderId="4" numFmtId="0" xfId="0" applyFont="1" applyBorder="1"/>
    <xf fontId="12" fillId="0" borderId="1" numFmtId="0" xfId="2" applyFont="1" applyBorder="1" applyAlignment="1">
      <alignment horizontal="left" vertical="top"/>
    </xf>
    <xf fontId="12" fillId="0" borderId="1" numFmtId="0" xfId="2" applyFont="1" applyBorder="1" applyAlignment="1">
      <alignment wrapText="1"/>
    </xf>
    <xf fontId="13" fillId="0" borderId="1" numFmtId="1" xfId="2" applyNumberFormat="1" applyFont="1" applyBorder="1" applyAlignment="1">
      <alignment horizontal="left" vertical="top" wrapText="1"/>
    </xf>
    <xf fontId="13" fillId="0" borderId="1" numFmtId="0" xfId="0" applyFont="1" applyBorder="1"/>
    <xf fontId="14" fillId="0" borderId="0" numFmtId="0" xfId="0" applyFont="1"/>
    <xf fontId="15" fillId="0" borderId="1" numFmtId="0" xfId="2" applyFont="1" applyBorder="1" applyAlignment="1">
      <alignment horizontal="left" vertical="top"/>
    </xf>
    <xf fontId="15" fillId="0" borderId="1" numFmtId="0" xfId="2" applyFont="1" applyBorder="1" applyAlignment="1">
      <alignment wrapText="1"/>
    </xf>
    <xf fontId="16" fillId="0" borderId="1" numFmtId="0" xfId="0" applyFont="1" applyBorder="1"/>
    <xf fontId="14" fillId="0" borderId="1" numFmtId="0" xfId="0" applyFont="1" applyBorder="1"/>
    <xf fontId="0" fillId="2" borderId="0" numFmtId="0" xfId="0" applyFill="1"/>
    <xf fontId="12" fillId="2" borderId="1" numFmtId="0" xfId="2" applyFont="1" applyFill="1" applyBorder="1" applyAlignment="1">
      <alignment horizontal="left" vertical="top"/>
    </xf>
    <xf fontId="12" fillId="2" borderId="1" numFmtId="0" xfId="2" applyFont="1" applyFill="1" applyBorder="1" applyAlignment="1">
      <alignment wrapText="1"/>
    </xf>
    <xf fontId="13" fillId="2" borderId="1" numFmtId="1" xfId="2" applyNumberFormat="1" applyFont="1" applyFill="1" applyBorder="1" applyAlignment="1">
      <alignment horizontal="left" vertical="top" wrapText="1"/>
    </xf>
    <xf fontId="13" fillId="2" borderId="1" numFmtId="0" xfId="0" applyFont="1" applyFill="1" applyBorder="1"/>
    <xf fontId="0" fillId="2" borderId="1" numFmtId="0" xfId="0" applyFill="1" applyBorder="1"/>
    <xf fontId="13" fillId="2" borderId="5" numFmtId="0" xfId="0" applyFont="1" applyFill="1" applyBorder="1"/>
    <xf fontId="12" fillId="2" borderId="4" numFmtId="0" xfId="2" applyFont="1" applyFill="1" applyBorder="1" applyAlignment="1">
      <alignment wrapText="1"/>
    </xf>
    <xf fontId="15" fillId="0" borderId="4" numFmtId="0" xfId="2" applyFont="1" applyBorder="1" applyAlignment="1">
      <alignment wrapText="1"/>
    </xf>
    <xf fontId="12" fillId="0" borderId="1" numFmtId="0" xfId="2" applyFont="1" applyBorder="1" applyAlignment="1">
      <alignment horizontal="center" vertical="top"/>
    </xf>
    <xf fontId="12" fillId="0" borderId="4" numFmtId="0" xfId="2" applyFont="1" applyBorder="1" applyAlignment="1">
      <alignment wrapText="1"/>
    </xf>
    <xf fontId="12" fillId="3" borderId="4" numFmtId="0" xfId="2" applyFont="1" applyFill="1" applyBorder="1" applyAlignment="1">
      <alignment wrapText="1"/>
    </xf>
    <xf fontId="15" fillId="0" borderId="2" numFmtId="0" xfId="2" applyFont="1" applyBorder="1" applyAlignment="1">
      <alignment horizontal="left" vertical="top"/>
    </xf>
    <xf fontId="16" fillId="0" borderId="1" numFmtId="1" xfId="2" applyNumberFormat="1" applyFont="1" applyBorder="1" applyAlignment="1">
      <alignment horizontal="left" vertical="top" wrapText="1"/>
    </xf>
    <xf fontId="12" fillId="0" borderId="1" numFmtId="0" xfId="2" applyFont="1" applyBorder="1" applyAlignment="1">
      <alignment horizontal="left" vertical="top" wrapText="1"/>
    </xf>
    <xf fontId="0" fillId="0" borderId="1" numFmtId="1" xfId="0" applyNumberFormat="1" applyBorder="1"/>
    <xf fontId="0" fillId="0" borderId="0" numFmtId="1" xfId="0" applyNumberFormat="1"/>
    <xf fontId="14" fillId="0" borderId="1" numFmtId="1" xfId="0" applyNumberFormat="1" applyFont="1" applyBorder="1"/>
    <xf fontId="0" fillId="0" borderId="1" numFmtId="0" xfId="0" applyBorder="1" applyAlignment="1">
      <alignment vertical="top"/>
    </xf>
    <xf fontId="12" fillId="0" borderId="0" numFmtId="0" xfId="2" applyFont="1" applyAlignment="1">
      <alignment horizontal="left"/>
    </xf>
    <xf fontId="12" fillId="2" borderId="0" numFmtId="0" xfId="2" applyFont="1" applyFill="1" applyAlignment="1">
      <alignment horizontal="left"/>
    </xf>
    <xf fontId="17" fillId="0" borderId="0" numFmtId="0" xfId="2" applyFont="1" applyAlignment="1">
      <alignment horizontal="left"/>
    </xf>
    <xf fontId="12" fillId="0" borderId="0" numFmtId="0" xfId="2" applyFont="1" applyAlignment="1">
      <alignment horizontal="left" vertical="top"/>
    </xf>
    <xf fontId="10" fillId="0" borderId="0" numFmtId="0" xfId="2" applyFont="1" applyAlignment="1">
      <alignment horizontal="center" vertical="top"/>
    </xf>
    <xf fontId="12" fillId="0" borderId="2" numFmtId="0" xfId="2" applyFont="1" applyBorder="1" applyAlignment="1">
      <alignment vertical="top"/>
    </xf>
    <xf fontId="12" fillId="0" borderId="3" numFmtId="0" xfId="2" applyFont="1" applyBorder="1" applyAlignment="1">
      <alignment vertical="top"/>
    </xf>
    <xf fontId="12" fillId="0" borderId="6" numFmtId="0" xfId="2" applyFont="1" applyBorder="1" applyAlignment="1">
      <alignment vertical="top"/>
    </xf>
    <xf fontId="12" fillId="0" borderId="2" numFmtId="0" xfId="2" applyFont="1" applyBorder="1" applyAlignment="1">
      <alignment horizontal="left" vertical="top"/>
    </xf>
    <xf fontId="17" fillId="0" borderId="1" numFmtId="0" xfId="2" applyFont="1" applyBorder="1" applyAlignment="1">
      <alignment horizontal="center" textRotation="90" vertical="top" wrapText="1"/>
    </xf>
    <xf fontId="12" fillId="0" borderId="1" numFmtId="0" xfId="2" applyFont="1" applyBorder="1" applyAlignment="1">
      <alignment horizontal="left" textRotation="90" vertical="top" wrapText="1"/>
    </xf>
    <xf fontId="17" fillId="0" borderId="1" numFmtId="0" xfId="2" applyFont="1" applyBorder="1" applyAlignment="1">
      <alignment horizontal="left" indent="1" vertical="top"/>
    </xf>
    <xf fontId="17" fillId="0" borderId="1" numFmtId="0" xfId="2" applyFont="1" applyBorder="1" applyAlignment="1">
      <alignment horizontal="left" vertical="top"/>
    </xf>
    <xf fontId="18" fillId="0" borderId="1" numFmtId="1" xfId="2" applyNumberFormat="1" applyFont="1" applyBorder="1" applyAlignment="1">
      <alignment horizontal="left" vertical="top"/>
    </xf>
    <xf fontId="18" fillId="0" borderId="1" numFmtId="0" xfId="2" applyFont="1" applyBorder="1" applyAlignment="1">
      <alignment horizontal="left" vertical="top"/>
    </xf>
    <xf fontId="17" fillId="0" borderId="7" numFmtId="0" xfId="2" applyFont="1" applyBorder="1" applyAlignment="1">
      <alignment horizontal="left" indent="1" vertical="top"/>
    </xf>
    <xf fontId="17" fillId="0" borderId="7" numFmtId="0" xfId="2" applyFont="1" applyBorder="1" applyAlignment="1">
      <alignment horizontal="left" vertical="top" wrapText="1"/>
    </xf>
    <xf fontId="17" fillId="0" borderId="7" numFmtId="0" xfId="2" applyFont="1" applyBorder="1" applyAlignment="1">
      <alignment horizontal="left" vertical="top"/>
    </xf>
    <xf fontId="18" fillId="0" borderId="7" numFmtId="1" xfId="2" applyNumberFormat="1" applyFont="1" applyBorder="1" applyAlignment="1">
      <alignment horizontal="left" vertical="top"/>
    </xf>
    <xf fontId="18" fillId="0" borderId="7" numFmtId="0" xfId="2" applyFont="1" applyBorder="1" applyAlignment="1">
      <alignment horizontal="left" vertical="top"/>
    </xf>
    <xf fontId="12" fillId="0" borderId="2" numFmtId="0" xfId="2" applyFont="1" applyBorder="1" applyAlignment="1">
      <alignment horizontal="left" indent="1" vertical="top"/>
    </xf>
    <xf fontId="12" fillId="0" borderId="3" numFmtId="0" xfId="2" applyFont="1" applyBorder="1" applyAlignment="1">
      <alignment horizontal="left" vertical="top"/>
    </xf>
    <xf fontId="12" fillId="0" borderId="6" numFmtId="0" xfId="2" applyFont="1" applyBorder="1" applyAlignment="1">
      <alignment horizontal="center" vertical="top"/>
    </xf>
    <xf fontId="15" fillId="0" borderId="8" numFmtId="0" xfId="2" applyFont="1" applyBorder="1" applyAlignment="1">
      <alignment vertical="top"/>
    </xf>
    <xf fontId="12" fillId="0" borderId="9" numFmtId="0" xfId="2" applyFont="1" applyBorder="1" applyAlignment="1">
      <alignment vertical="top" wrapText="1"/>
    </xf>
    <xf fontId="12" fillId="0" borderId="10" numFmtId="0" xfId="2" applyFont="1" applyBorder="1" applyAlignment="1">
      <alignment vertical="top"/>
    </xf>
    <xf fontId="17" fillId="0" borderId="4" numFmtId="0" xfId="2" applyFont="1" applyBorder="1" applyAlignment="1">
      <alignment horizontal="left" vertical="top"/>
    </xf>
    <xf fontId="12" fillId="0" borderId="1" numFmtId="1" xfId="2" applyNumberFormat="1" applyFont="1" applyBorder="1" applyAlignment="1">
      <alignment horizontal="left" vertical="top"/>
    </xf>
    <xf fontId="17" fillId="0" borderId="7" numFmtId="1" xfId="2" applyNumberFormat="1" applyFont="1" applyBorder="1" applyAlignment="1">
      <alignment vertical="top"/>
    </xf>
    <xf fontId="17" fillId="0" borderId="1" numFmtId="1" xfId="2" applyNumberFormat="1" applyFont="1" applyBorder="1" applyAlignment="1">
      <alignment vertical="top"/>
    </xf>
    <xf fontId="15" fillId="0" borderId="0" numFmtId="0" xfId="2" applyFont="1" applyAlignment="1">
      <alignment horizontal="left"/>
    </xf>
    <xf fontId="12" fillId="0" borderId="1" numFmtId="1" xfId="2" applyNumberFormat="1" applyFont="1" applyBorder="1" applyAlignment="1">
      <alignment horizontal="center" vertical="top"/>
    </xf>
    <xf fontId="17" fillId="0" borderId="11" numFmtId="0" xfId="2" applyFont="1" applyBorder="1" applyAlignment="1">
      <alignment vertical="top"/>
    </xf>
    <xf fontId="12" fillId="0" borderId="1" numFmtId="1" xfId="2" applyNumberFormat="1" applyFont="1" applyBorder="1" applyAlignment="1">
      <alignment vertical="top"/>
    </xf>
    <xf fontId="17" fillId="0" borderId="12" numFmtId="0" xfId="2" applyFont="1" applyBorder="1" applyAlignment="1">
      <alignment vertical="top"/>
    </xf>
    <xf fontId="12" fillId="0" borderId="1" numFmtId="1" xfId="2" applyNumberFormat="1" applyFont="1" applyBorder="1" applyAlignment="1">
      <alignment horizontal="left" vertical="center"/>
    </xf>
    <xf fontId="12" fillId="0" borderId="12" numFmtId="0" xfId="2" applyFont="1" applyBorder="1" applyAlignment="1">
      <alignment vertical="top"/>
    </xf>
    <xf fontId="15" fillId="0" borderId="4" numFmtId="0" xfId="2" applyFont="1" applyBorder="1" applyAlignment="1">
      <alignment horizontal="left" vertical="top" wrapText="1"/>
    </xf>
    <xf fontId="15" fillId="0" borderId="2" numFmtId="1" xfId="2" applyNumberFormat="1" applyFont="1" applyBorder="1" applyAlignment="1">
      <alignment horizontal="center" vertical="top"/>
    </xf>
    <xf fontId="18" fillId="0" borderId="12" numFmtId="0" xfId="2" applyFont="1" applyBorder="1" applyAlignment="1">
      <alignment vertical="top"/>
    </xf>
    <xf fontId="17" fillId="0" borderId="10" numFmtId="0" xfId="2" applyFont="1" applyBorder="1" applyAlignment="1">
      <alignment vertical="top"/>
    </xf>
    <xf fontId="15" fillId="0" borderId="1" numFmtId="1" xfId="2" applyNumberFormat="1" applyFont="1" applyBorder="1" applyAlignment="1">
      <alignment horizontal="left" vertical="top"/>
    </xf>
    <xf fontId="12" fillId="0" borderId="7" numFmtId="0" xfId="2" applyFont="1" applyBorder="1" applyAlignment="1">
      <alignment horizontal="left" vertical="top"/>
    </xf>
    <xf fontId="12" fillId="0" borderId="6" numFmtId="0" xfId="2" applyFont="1" applyBorder="1" applyAlignment="1">
      <alignment horizontal="left" vertical="top"/>
    </xf>
    <xf fontId="17" fillId="0" borderId="1" numFmtId="0" xfId="2" applyFont="1" applyBorder="1" applyAlignment="1">
      <alignment horizontal="left" vertical="top" wrapText="1"/>
    </xf>
    <xf fontId="19" fillId="0" borderId="6" numFmtId="0" xfId="2" applyFont="1" applyBorder="1" applyAlignment="1">
      <alignment horizontal="left" vertical="top"/>
    </xf>
    <xf fontId="19" fillId="0" borderId="1" numFmtId="0" xfId="2" applyFont="1" applyBorder="1" applyAlignment="1">
      <alignment horizontal="center" vertical="top"/>
    </xf>
    <xf fontId="15" fillId="0" borderId="2" numFmtId="0" xfId="2" applyFont="1" applyBorder="1" applyAlignment="1">
      <alignment vertical="top"/>
    </xf>
    <xf fontId="12" fillId="0" borderId="2" numFmtId="0" xfId="2" applyFont="1" applyBorder="1" applyAlignment="1">
      <alignment horizontal="center" vertical="top"/>
    </xf>
    <xf fontId="15" fillId="0" borderId="7" numFmtId="0" xfId="2" applyFont="1" applyBorder="1" applyAlignment="1">
      <alignment horizontal="left" vertical="top"/>
    </xf>
    <xf fontId="15" fillId="0" borderId="13" numFmtId="0" xfId="2" applyFont="1" applyBorder="1" applyAlignment="1">
      <alignment horizontal="left" vertical="top"/>
    </xf>
    <xf fontId="15" fillId="0" borderId="11" numFmtId="0" xfId="2" applyFont="1" applyBorder="1" applyAlignment="1">
      <alignment horizontal="left" vertical="top"/>
    </xf>
    <xf fontId="15" fillId="0" borderId="3" numFmtId="0" xfId="2" applyFont="1" applyBorder="1" applyAlignment="1">
      <alignment horizontal="left" vertical="top"/>
    </xf>
    <xf fontId="15" fillId="0" borderId="6" numFmtId="0" xfId="2" applyFont="1" applyBorder="1" applyAlignment="1">
      <alignment horizontal="left" vertical="top"/>
    </xf>
    <xf fontId="19" fillId="0" borderId="1" numFmtId="0" xfId="2" applyFont="1" applyBorder="1" applyAlignment="1">
      <alignment horizontal="left" vertical="top"/>
    </xf>
    <xf fontId="15" fillId="0" borderId="7" numFmtId="0" xfId="2" applyFont="1" applyBorder="1" applyAlignment="1">
      <alignment horizontal="left" vertical="top" wrapText="1"/>
    </xf>
    <xf fontId="15" fillId="0" borderId="3" numFmtId="0" xfId="2" applyFont="1" applyBorder="1" applyAlignment="1">
      <alignment horizontal="left" indent="1" vertical="top"/>
    </xf>
    <xf fontId="12" fillId="0" borderId="2" numFmtId="0" xfId="2" applyFont="1" applyBorder="1" applyAlignment="1">
      <alignment horizontal="left" vertical="top" wrapText="1"/>
    </xf>
    <xf fontId="12" fillId="0" borderId="3" numFmtId="0" xfId="2" applyFont="1" applyBorder="1" applyAlignment="1">
      <alignment vertical="top" wrapText="1"/>
    </xf>
    <xf fontId="14" fillId="0" borderId="9" numFmtId="0" xfId="0" applyFont="1" applyBorder="1" applyAlignment="1">
      <alignment horizontal="center" vertical="center"/>
    </xf>
    <xf fontId="0" fillId="0" borderId="1" numFmtId="0" xfId="0" applyBorder="1" applyAlignment="1">
      <alignment horizontal="left"/>
    </xf>
    <xf fontId="20" fillId="0" borderId="11" numFmtId="0" xfId="0" applyFont="1" applyBorder="1" applyAlignment="1">
      <alignment horizontal="left" vertical="center" wrapText="1"/>
    </xf>
    <xf fontId="20" fillId="4" borderId="1" numFmtId="0" xfId="0" applyFont="1" applyFill="1" applyBorder="1" applyAlignment="1">
      <alignment horizontal="left" vertical="center" wrapText="1"/>
    </xf>
    <xf fontId="20" fillId="0" borderId="1" numFmtId="0" xfId="0" applyFont="1" applyBorder="1" applyAlignment="1">
      <alignment horizontal="left" vertical="center" wrapText="1"/>
    </xf>
    <xf fontId="20" fillId="0" borderId="14" numFmtId="0" xfId="0" applyFont="1" applyBorder="1" applyAlignment="1">
      <alignment horizontal="left" vertical="center" wrapText="1"/>
    </xf>
    <xf fontId="14" fillId="0" borderId="1" numFmtId="0" xfId="0" applyFont="1" applyBorder="1" applyAlignment="1">
      <alignment horizontal="center"/>
    </xf>
    <xf fontId="21" fillId="0" borderId="1" numFmtId="49" xfId="0" applyNumberFormat="1" applyFont="1" applyBorder="1"/>
    <xf fontId="21" fillId="4" borderId="1" numFmtId="49" xfId="0" applyNumberFormat="1" applyFont="1" applyFill="1" applyBorder="1"/>
    <xf fontId="21" fillId="0" borderId="1" numFmtId="0" xfId="0" applyFont="1" applyBorder="1"/>
    <xf fontId="15" fillId="0" borderId="1" numFmtId="0" xfId="2" applyFont="1" applyBorder="1" applyAlignment="1">
      <alignment horizontal="center" vertical="top"/>
    </xf>
    <xf fontId="12" fillId="0" borderId="3" numFmtId="0" xfId="2" applyFont="1" applyBorder="1" applyAlignment="1">
      <alignment horizontal="center" vertical="top"/>
    </xf>
    <xf fontId="22" fillId="0" borderId="1" numFmtId="49" xfId="0" applyNumberFormat="1" applyFont="1" applyBorder="1"/>
    <xf fontId="22" fillId="0" borderId="1" numFmtId="0" xfId="0" applyFont="1" applyBorder="1"/>
    <xf fontId="21" fillId="0" borderId="1" numFmtId="49" xfId="0" applyNumberFormat="1" applyFont="1" applyBorder="1" applyAlignment="1">
      <alignment vertical="top"/>
    </xf>
    <xf fontId="21" fillId="4" borderId="1" numFmtId="49" xfId="0" applyNumberFormat="1" applyFont="1" applyFill="1" applyBorder="1" applyAlignment="1">
      <alignment vertical="top"/>
    </xf>
    <xf fontId="21" fillId="0" borderId="1" numFmtId="0" xfId="0" applyFont="1" applyBorder="1" applyAlignment="1">
      <alignment vertical="top"/>
    </xf>
    <xf fontId="1" fillId="0" borderId="0" numFmtId="0" xfId="0" applyFont="1" applyAlignment="1">
      <alignment vertical="top"/>
    </xf>
    <xf fontId="1" fillId="0" borderId="0" numFmtId="0" xfId="0" applyFont="1" applyAlignment="1">
      <alignment horizontal="justify" vertical="top"/>
    </xf>
    <xf fontId="0" fillId="0" borderId="0" numFmtId="0" xfId="0" applyAlignment="1">
      <alignment vertical="top"/>
    </xf>
    <xf fontId="23" fillId="0" borderId="0" numFmtId="0" xfId="0" applyFont="1"/>
    <xf fontId="8" fillId="0" borderId="15" numFmtId="0" xfId="0" applyFont="1" applyBorder="1" applyAlignment="1">
      <alignment horizontal="justify" vertical="top" wrapText="1"/>
    </xf>
    <xf fontId="23" fillId="0" borderId="0" numFmtId="0" xfId="0" applyFont="1" applyAlignment="1">
      <alignment vertical="top"/>
    </xf>
    <xf fontId="7" fillId="0" borderId="16" numFmtId="0" xfId="0" applyFont="1" applyBorder="1" applyAlignment="1">
      <alignment horizontal="center" vertical="top" wrapText="1"/>
    </xf>
    <xf fontId="7" fillId="0" borderId="17" numFmtId="0" xfId="0" applyFont="1" applyBorder="1" applyAlignment="1">
      <alignment horizontal="left" vertical="top" wrapText="1"/>
    </xf>
    <xf fontId="7" fillId="0" borderId="18" numFmtId="0" xfId="0" applyFont="1" applyBorder="1" applyAlignment="1">
      <alignment horizontal="justify" vertical="top" wrapText="1"/>
    </xf>
    <xf fontId="7" fillId="0" borderId="19" numFmtId="0" xfId="0" applyFont="1" applyBorder="1" applyAlignment="1">
      <alignment horizontal="justify" vertical="top" wrapText="1"/>
    </xf>
    <xf fontId="7" fillId="0" borderId="15" numFmtId="0" xfId="0" applyFont="1" applyBorder="1" applyAlignment="1">
      <alignment horizontal="justify" vertical="top" wrapText="1"/>
    </xf>
    <xf fontId="7" fillId="0" borderId="17" numFmtId="0" xfId="0" applyFont="1" applyBorder="1" applyAlignment="1">
      <alignment horizontal="justify" vertical="top" wrapText="1"/>
    </xf>
    <xf fontId="7" fillId="0" borderId="20" numFmtId="0" xfId="0" applyFont="1" applyBorder="1" applyAlignment="1">
      <alignment horizontal="justify" vertical="top" wrapText="1"/>
    </xf>
    <xf fontId="7" fillId="0" borderId="1" numFmtId="0" xfId="0" applyFont="1" applyBorder="1" applyAlignment="1">
      <alignment horizontal="justify" vertical="top" wrapText="1"/>
    </xf>
    <xf fontId="7" fillId="0" borderId="16" numFmtId="0" xfId="0" applyFont="1" applyBorder="1" applyAlignment="1">
      <alignment horizontal="justify" vertical="top" wrapText="1"/>
    </xf>
    <xf fontId="24" fillId="0" borderId="19" numFmtId="0" xfId="0" applyFont="1" applyBorder="1" applyAlignment="1">
      <alignment horizontal="justify" vertical="top" wrapText="1"/>
    </xf>
    <xf fontId="15" fillId="0" borderId="0" numFmtId="0" xfId="2" applyFont="1" applyAlignment="1">
      <alignment horizontal="center" vertical="top"/>
    </xf>
    <xf fontId="15" fillId="0" borderId="9" numFmtId="0" xfId="2" applyFont="1" applyBorder="1" applyAlignment="1">
      <alignment horizontal="center"/>
    </xf>
    <xf fontId="12" fillId="0" borderId="1" numFmtId="0" xfId="2" applyFont="1" applyBorder="1" applyAlignment="1">
      <alignment horizontal="left" indent="1" vertical="top"/>
    </xf>
    <xf fontId="12" fillId="0" borderId="1" numFmtId="0" xfId="2" applyFont="1" applyBorder="1" applyAlignment="1">
      <alignment vertical="top"/>
    </xf>
    <xf fontId="12" fillId="0" borderId="1" numFmtId="0" xfId="2" applyFont="1" applyBorder="1" applyAlignment="1">
      <alignment vertical="top" wrapText="1"/>
    </xf>
    <xf fontId="15" fillId="0" borderId="1" numFmtId="0" xfId="2" applyFont="1" applyBorder="1" applyAlignment="1">
      <alignment vertical="top"/>
    </xf>
    <xf fontId="15" fillId="0" borderId="0" numFmtId="1" xfId="2" applyNumberFormat="1" applyFont="1" applyAlignment="1">
      <alignment horizontal="left"/>
    </xf>
    <xf fontId="12" fillId="0" borderId="4" numFmtId="0" xfId="2" applyFont="1" applyBorder="1" applyAlignment="1">
      <alignment vertical="top" wrapText="1"/>
    </xf>
    <xf fontId="15" fillId="0" borderId="4" numFmtId="0" xfId="2" applyFont="1" applyBorder="1" applyAlignment="1">
      <alignment vertical="top" wrapText="1"/>
    </xf>
    <xf fontId="12" fillId="0" borderId="1" numFmtId="0" xfId="2" applyFont="1" applyBorder="1" applyAlignment="1">
      <alignment horizontal="left"/>
    </xf>
    <xf fontId="12" fillId="0" borderId="1" numFmtId="160" xfId="1" applyNumberFormat="1" applyFont="1" applyBorder="1" applyAlignment="1">
      <alignment horizontal="center" vertical="top"/>
    </xf>
    <xf fontId="12" fillId="0" borderId="7" numFmtId="0" xfId="2" applyFont="1" applyBorder="1" applyAlignment="1">
      <alignment vertical="top"/>
    </xf>
    <xf fontId="19" fillId="0" borderId="2" numFmtId="0" xfId="2" applyFont="1" applyBorder="1" applyAlignment="1">
      <alignment horizontal="left" vertical="top"/>
    </xf>
    <xf fontId="15" fillId="0" borderId="3" numFmtId="0" xfId="2" applyFont="1" applyBorder="1" applyAlignment="1">
      <alignment vertical="top"/>
    </xf>
    <xf fontId="15" fillId="0" borderId="6" numFmtId="0" xfId="2" applyFont="1" applyBorder="1" applyAlignment="1">
      <alignment vertical="top"/>
    </xf>
    <xf fontId="1" fillId="0" borderId="4" numFmtId="0" xfId="2" applyFont="1" applyBorder="1" applyAlignment="1">
      <alignment horizontal="left" vertical="top"/>
    </xf>
    <xf fontId="13" fillId="2" borderId="0" numFmtId="1" xfId="2" applyNumberFormat="1" applyFont="1" applyFill="1" applyAlignment="1">
      <alignment horizontal="left" vertical="top" wrapText="1"/>
    </xf>
  </cellXfs>
  <cellStyles count="9">
    <cellStyle name="Денежный" xfId="1" builtinId="4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4" xfId="7"/>
    <cellStyle name="Обычный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0" Type="http://schemas.openxmlformats.org/officeDocument/2006/relationships/styles" Target="styles.xml"/><Relationship  Id="rId9" Type="http://schemas.openxmlformats.org/officeDocument/2006/relationships/sharedStrings" Target="sharedStrings.xml"/><Relationship  Id="rId8" Type="http://schemas.openxmlformats.org/officeDocument/2006/relationships/theme" Target="theme/theme1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96">
      <selection activeCell="A23" activeCellId="0" sqref="A23"/>
    </sheetView>
  </sheetViews>
  <sheetFormatPr defaultRowHeight="12.75"/>
  <cols>
    <col bestFit="1" customWidth="1" min="1" max="1" width="130.140625"/>
    <col bestFit="1" customWidth="1" hidden="1" min="2" max="2" width="17.7109375"/>
    <col bestFit="1" customWidth="1" hidden="1" min="3" max="3" width="9"/>
    <col bestFit="1" customWidth="1" min="4" max="1025" width="9"/>
  </cols>
  <sheetData>
    <row r="1" ht="15">
      <c r="A1" s="1" t="s">
        <v>0</v>
      </c>
      <c r="B1" s="2"/>
      <c r="C1" s="3"/>
      <c r="D1" s="3"/>
    </row>
    <row r="2" ht="15">
      <c r="A2" s="1" t="s">
        <v>1</v>
      </c>
      <c r="B2" s="2"/>
      <c r="C2" s="3"/>
      <c r="D2" s="3"/>
    </row>
    <row r="3" ht="34.5">
      <c r="A3" s="4" t="s">
        <v>2</v>
      </c>
      <c r="B3" s="2"/>
      <c r="C3" s="3"/>
      <c r="D3" s="3"/>
    </row>
    <row r="4" ht="17.25">
      <c r="A4" s="5" t="s">
        <v>3</v>
      </c>
      <c r="B4" s="2"/>
      <c r="C4" s="3"/>
      <c r="D4" s="3"/>
    </row>
    <row r="5" ht="17.25">
      <c r="A5" s="5" t="s">
        <v>4</v>
      </c>
      <c r="B5" s="2"/>
      <c r="C5" s="3"/>
      <c r="D5" s="3"/>
    </row>
    <row r="6" ht="17.25">
      <c r="A6" s="5" t="s">
        <v>5</v>
      </c>
      <c r="B6" s="2"/>
      <c r="C6" s="3"/>
      <c r="D6" s="3"/>
    </row>
    <row r="7" ht="17.25">
      <c r="A7" s="6" t="s">
        <v>6</v>
      </c>
      <c r="B7" s="2"/>
      <c r="C7" s="3"/>
      <c r="D7" s="3"/>
    </row>
    <row r="8" ht="17.25">
      <c r="A8" s="5" t="s">
        <v>7</v>
      </c>
      <c r="B8" s="2"/>
      <c r="C8" s="3"/>
      <c r="D8" s="3"/>
    </row>
    <row r="9" ht="17.25">
      <c r="A9" s="5"/>
      <c r="B9" s="2"/>
      <c r="C9" s="3"/>
      <c r="D9" s="3"/>
    </row>
    <row r="10" ht="156.75">
      <c r="A10" s="7" t="s">
        <v>8</v>
      </c>
      <c r="B10" s="8" t="s">
        <v>9</v>
      </c>
      <c r="C10" s="9" t="s">
        <v>10</v>
      </c>
      <c r="D10" s="3"/>
    </row>
    <row r="11" ht="17.25">
      <c r="A11" s="7" t="s">
        <v>11</v>
      </c>
      <c r="B11" s="8"/>
      <c r="C11" s="9"/>
      <c r="D11" s="3"/>
    </row>
    <row r="12" ht="17.25">
      <c r="A12" s="10" t="s">
        <v>12</v>
      </c>
      <c r="B12" s="8"/>
      <c r="C12" s="9"/>
      <c r="D12" s="3"/>
    </row>
    <row r="13" ht="216.75">
      <c r="A13" s="11" t="s">
        <v>13</v>
      </c>
      <c r="B13" s="12" t="s">
        <v>14</v>
      </c>
      <c r="C13" s="3"/>
      <c r="D13" s="3"/>
    </row>
    <row r="14" ht="17.25">
      <c r="A14" s="11" t="s">
        <v>15</v>
      </c>
      <c r="B14" s="12"/>
      <c r="C14" s="3"/>
      <c r="D14" s="3"/>
    </row>
    <row r="15" ht="17.25">
      <c r="A15" s="13" t="s">
        <v>16</v>
      </c>
      <c r="B15" s="2"/>
      <c r="C15" s="3"/>
      <c r="D15" s="3"/>
    </row>
    <row r="16" ht="17.25">
      <c r="A16" s="13" t="s">
        <v>17</v>
      </c>
      <c r="B16" s="2"/>
      <c r="C16" s="3"/>
      <c r="D16" s="3"/>
    </row>
    <row r="17" ht="17.25">
      <c r="A17" s="13" t="s">
        <v>18</v>
      </c>
      <c r="B17" s="2"/>
      <c r="C17" s="3"/>
      <c r="D17" s="3"/>
      <c r="E17" s="3"/>
    </row>
    <row r="18" ht="15">
      <c r="A18" s="14" t="s">
        <v>19</v>
      </c>
      <c r="B18" s="2"/>
      <c r="C18" s="3"/>
      <c r="D18" s="3"/>
      <c r="E18" s="3"/>
    </row>
    <row r="19" ht="15">
      <c r="A19" s="15" t="s">
        <v>20</v>
      </c>
      <c r="B19" s="2"/>
      <c r="C19" s="3"/>
      <c r="D19" s="3"/>
      <c r="E19" s="3"/>
    </row>
    <row r="20" ht="15">
      <c r="A20" s="14" t="s">
        <v>21</v>
      </c>
      <c r="B20" s="2"/>
      <c r="C20" s="3"/>
      <c r="D20" s="3"/>
      <c r="E20" s="3"/>
    </row>
    <row r="21" ht="17.25">
      <c r="A21" s="13" t="s">
        <v>22</v>
      </c>
      <c r="B21" s="2"/>
      <c r="C21" s="3"/>
      <c r="D21" s="3"/>
      <c r="E21" s="3"/>
    </row>
    <row r="22" ht="17.25">
      <c r="A22" s="13" t="s">
        <v>23</v>
      </c>
      <c r="B22" s="2"/>
      <c r="C22" s="3"/>
      <c r="D22" s="3"/>
      <c r="E22" s="3"/>
    </row>
    <row r="23" ht="17.25">
      <c r="A23" s="4" t="s">
        <v>24</v>
      </c>
      <c r="B23" s="2"/>
      <c r="C23" s="16"/>
      <c r="D23" s="16"/>
      <c r="E23" s="3"/>
    </row>
    <row r="24" ht="15">
      <c r="A24" s="17" t="s">
        <v>25</v>
      </c>
      <c r="B24" s="2"/>
      <c r="C24" s="16"/>
      <c r="D24" s="16"/>
      <c r="E24" s="3"/>
    </row>
    <row r="25" ht="15">
      <c r="A25" s="17" t="s">
        <v>26</v>
      </c>
      <c r="B25" s="2"/>
      <c r="C25" s="3"/>
      <c r="D25" s="3"/>
      <c r="E25" s="3"/>
    </row>
    <row r="26" ht="15">
      <c r="A26" s="17"/>
      <c r="B26" s="2"/>
      <c r="C26" s="3"/>
      <c r="D26" s="3"/>
      <c r="E26" s="3"/>
    </row>
    <row r="27" ht="15.75" customHeight="1">
      <c r="A27" s="18" t="s">
        <v>27</v>
      </c>
      <c r="B27" s="18"/>
      <c r="C27" s="18"/>
      <c r="D27" s="18"/>
      <c r="E27" s="3"/>
    </row>
    <row r="28">
      <c r="A28" s="19" t="s">
        <v>28</v>
      </c>
      <c r="B28" s="19"/>
      <c r="C28" s="19"/>
      <c r="D28" s="19"/>
      <c r="E28" s="3"/>
    </row>
    <row r="29">
      <c r="A29" s="19" t="s">
        <v>29</v>
      </c>
      <c r="B29" s="19"/>
      <c r="C29" s="19"/>
      <c r="D29" s="19"/>
      <c r="E29" s="3"/>
    </row>
    <row r="30">
      <c r="A30" s="19" t="s">
        <v>30</v>
      </c>
      <c r="B30" s="19"/>
      <c r="C30" s="19"/>
      <c r="D30" s="19"/>
      <c r="E30" s="3"/>
    </row>
    <row r="31">
      <c r="A31" s="19" t="s">
        <v>31</v>
      </c>
      <c r="B31" s="19"/>
      <c r="C31" s="19"/>
      <c r="D31" s="19"/>
      <c r="E31" s="3"/>
    </row>
  </sheetData>
  <mergeCells count="5">
    <mergeCell ref="A27:D27"/>
    <mergeCell ref="A28:D28"/>
    <mergeCell ref="A29:D29"/>
    <mergeCell ref="A30:D30"/>
    <mergeCell ref="A31:D31"/>
  </mergeCells>
  <printOptions headings="0" gridLines="1"/>
  <pageMargins left="1.2993055555555602" right="0.70833333333333315" top="0.74791666666666701" bottom="0.74791666666666701" header="0.51180555555555496" footer="0.51180555555555496"/>
  <pageSetup blackAndWhite="0" cellComments="none" copies="1" draft="0" errors="displayed" firstPageNumber="0" fitToHeight="0" fitToWidth="1" horizontalDpi="300" orientation="landscape" pageOrder="downThenOver" paperSize="9" scale="100" useFirstPageNumber="0" usePrinterDefaults="1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20">
      <selection activeCell="B30" activeCellId="0" sqref="B30:D30"/>
    </sheetView>
  </sheetViews>
  <sheetFormatPr defaultRowHeight="12.75"/>
  <cols>
    <col customWidth="1" min="1" max="1" width="9.140625"/>
    <col bestFit="1" customWidth="1" min="2" max="2" width="22.7109375"/>
    <col bestFit="1" customWidth="1" min="3" max="3" width="9"/>
    <col bestFit="1" customWidth="1" min="4" max="4" width="19.85546875"/>
    <col bestFit="1" customWidth="1" min="5" max="6" width="7.5703125"/>
    <col bestFit="1" customWidth="1" min="7" max="7" width="6.28515625"/>
    <col bestFit="1" customWidth="1" min="8" max="9" width="9"/>
    <col bestFit="1" customWidth="1" min="10" max="10" width="5.85546875"/>
    <col bestFit="1" customWidth="1" min="11" max="13" width="9"/>
    <col bestFit="1" customWidth="1" min="14" max="14" width="6"/>
    <col bestFit="1" customWidth="1" min="15" max="16" width="9"/>
    <col bestFit="1" customWidth="1" min="17" max="17" width="5.5703125"/>
    <col bestFit="1" customWidth="1" min="18" max="20" width="9"/>
    <col bestFit="1" customWidth="1" min="21" max="21" width="5.7109375"/>
    <col bestFit="1" customWidth="1" min="22" max="23" width="9"/>
    <col bestFit="1" customWidth="1" min="24" max="24" width="6"/>
    <col bestFit="1" customWidth="1" min="25" max="1025" width="9"/>
  </cols>
  <sheetData>
    <row r="2" s="3" customFormat="1">
      <c r="A2" s="9" t="s">
        <v>32</v>
      </c>
    </row>
    <row r="3" s="3" customFormat="1">
      <c r="A3" s="20"/>
      <c r="B3" s="20"/>
      <c r="C3" s="20"/>
      <c r="D3" s="20"/>
      <c r="E3" s="21" t="s">
        <v>33</v>
      </c>
      <c r="F3" s="21" t="s">
        <v>34</v>
      </c>
      <c r="G3" s="22" t="s">
        <v>35</v>
      </c>
      <c r="H3" s="22"/>
      <c r="I3" s="22"/>
      <c r="J3" s="22" t="s">
        <v>36</v>
      </c>
      <c r="K3" s="22"/>
      <c r="L3" s="22"/>
      <c r="M3" s="23" t="s">
        <v>37</v>
      </c>
      <c r="N3" s="22" t="s">
        <v>38</v>
      </c>
      <c r="O3" s="22"/>
      <c r="P3" s="22"/>
      <c r="Q3" s="22" t="s">
        <v>39</v>
      </c>
      <c r="R3" s="22"/>
      <c r="S3" s="22"/>
      <c r="T3" s="23" t="s">
        <v>40</v>
      </c>
      <c r="U3" s="22" t="s">
        <v>41</v>
      </c>
      <c r="V3" s="22"/>
      <c r="W3" s="22"/>
      <c r="X3" s="22" t="s">
        <v>42</v>
      </c>
      <c r="Y3" s="22"/>
      <c r="Z3" s="22"/>
    </row>
    <row r="4" s="3" customFormat="1">
      <c r="A4" s="24" t="s">
        <v>43</v>
      </c>
      <c r="B4" s="24" t="s">
        <v>44</v>
      </c>
      <c r="C4" s="24"/>
      <c r="D4" s="24"/>
      <c r="E4" s="24" t="s">
        <v>45</v>
      </c>
      <c r="F4" s="24" t="s">
        <v>45</v>
      </c>
      <c r="G4" s="24" t="s">
        <v>45</v>
      </c>
      <c r="H4" s="25" t="s">
        <v>46</v>
      </c>
      <c r="I4" s="25" t="s">
        <v>47</v>
      </c>
      <c r="J4" s="24" t="s">
        <v>45</v>
      </c>
      <c r="K4" s="25" t="s">
        <v>46</v>
      </c>
      <c r="L4" s="25" t="s">
        <v>47</v>
      </c>
      <c r="M4" s="26"/>
      <c r="N4" s="24" t="s">
        <v>45</v>
      </c>
      <c r="O4" s="25" t="s">
        <v>46</v>
      </c>
      <c r="P4" s="25" t="s">
        <v>47</v>
      </c>
      <c r="Q4" s="24" t="s">
        <v>45</v>
      </c>
      <c r="R4" s="25" t="s">
        <v>46</v>
      </c>
      <c r="S4" s="25" t="s">
        <v>47</v>
      </c>
      <c r="T4" s="24" t="s">
        <v>45</v>
      </c>
      <c r="U4" s="24" t="s">
        <v>45</v>
      </c>
      <c r="V4" s="25" t="s">
        <v>46</v>
      </c>
      <c r="W4" s="25" t="s">
        <v>47</v>
      </c>
      <c r="X4" s="24" t="s">
        <v>45</v>
      </c>
      <c r="Y4" s="25" t="s">
        <v>46</v>
      </c>
      <c r="Z4" s="25" t="s">
        <v>47</v>
      </c>
    </row>
    <row r="5" s="3" customFormat="1">
      <c r="A5" s="27" t="s">
        <v>48</v>
      </c>
      <c r="B5" s="27"/>
      <c r="C5" s="27"/>
      <c r="D5" s="27"/>
      <c r="E5" s="27"/>
      <c r="F5" s="27"/>
      <c r="G5" s="27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="3" customFormat="1" ht="15" customHeight="1">
      <c r="A6" s="27" t="s">
        <v>49</v>
      </c>
      <c r="B6" s="28" t="s">
        <v>50</v>
      </c>
      <c r="C6" s="28"/>
      <c r="D6" s="28"/>
      <c r="E6" s="29">
        <f t="shared" ref="E6:E9" si="0">G6+J6+N6+Q6</f>
        <v>180</v>
      </c>
      <c r="F6" s="29">
        <f t="shared" ref="F6:F9" si="1">G6+J6</f>
        <v>180</v>
      </c>
      <c r="G6" s="29">
        <f t="shared" ref="G6:G9" si="2">H6+I6</f>
        <v>72</v>
      </c>
      <c r="H6" s="30">
        <f>0+22</f>
        <v>22</v>
      </c>
      <c r="I6" s="30">
        <v>50</v>
      </c>
      <c r="J6" s="29">
        <f t="shared" ref="J6:J9" si="3">K6+L6</f>
        <v>108</v>
      </c>
      <c r="K6" s="30">
        <f>0+24+2</f>
        <v>26</v>
      </c>
      <c r="L6" s="30">
        <v>82</v>
      </c>
      <c r="M6" s="20">
        <f t="shared" ref="M6:M9" si="4">N6+Q6</f>
        <v>0</v>
      </c>
      <c r="N6" s="29">
        <f t="shared" ref="N6:N9" si="5">O6+P6</f>
        <v>0</v>
      </c>
      <c r="O6" s="30"/>
      <c r="P6" s="30"/>
      <c r="Q6" s="29">
        <f t="shared" ref="Q6:Q9" si="6">R6+S6</f>
        <v>0</v>
      </c>
      <c r="R6" s="20"/>
      <c r="S6" s="20"/>
      <c r="T6" s="20"/>
      <c r="U6" s="20"/>
      <c r="V6" s="20"/>
      <c r="W6" s="20"/>
      <c r="X6" s="20"/>
      <c r="Y6" s="20"/>
      <c r="Z6" s="20"/>
    </row>
    <row r="7" s="3" customFormat="1" ht="15" customHeight="1">
      <c r="A7" s="27" t="s">
        <v>51</v>
      </c>
      <c r="B7" s="28" t="s">
        <v>52</v>
      </c>
      <c r="C7" s="28"/>
      <c r="D7" s="28"/>
      <c r="E7" s="29">
        <f t="shared" si="0"/>
        <v>144</v>
      </c>
      <c r="F7" s="29">
        <f t="shared" si="1"/>
        <v>144</v>
      </c>
      <c r="G7" s="29">
        <f t="shared" si="2"/>
        <v>72</v>
      </c>
      <c r="H7" s="30">
        <f>8+16</f>
        <v>24</v>
      </c>
      <c r="I7" s="30">
        <v>48</v>
      </c>
      <c r="J7" s="29">
        <f t="shared" si="3"/>
        <v>72</v>
      </c>
      <c r="K7" s="30">
        <f>8+14+2</f>
        <v>24</v>
      </c>
      <c r="L7" s="30">
        <v>48</v>
      </c>
      <c r="M7" s="20">
        <f t="shared" si="4"/>
        <v>0</v>
      </c>
      <c r="N7" s="29">
        <f t="shared" si="5"/>
        <v>0</v>
      </c>
      <c r="O7" s="30"/>
      <c r="P7" s="30"/>
      <c r="Q7" s="29">
        <f t="shared" si="6"/>
        <v>0</v>
      </c>
      <c r="R7" s="20"/>
      <c r="S7" s="20"/>
      <c r="T7" s="20"/>
      <c r="U7" s="20"/>
      <c r="V7" s="20"/>
      <c r="W7" s="20"/>
      <c r="X7" s="20"/>
      <c r="Y7" s="20"/>
      <c r="Z7" s="20"/>
    </row>
    <row r="8" s="31" customFormat="1" ht="15" customHeight="1">
      <c r="A8" s="32" t="s">
        <v>53</v>
      </c>
      <c r="B8" s="33" t="s">
        <v>54</v>
      </c>
      <c r="C8" s="33"/>
      <c r="D8" s="33"/>
      <c r="E8" s="29">
        <f t="shared" si="0"/>
        <v>0</v>
      </c>
      <c r="F8" s="29">
        <f t="shared" si="1"/>
        <v>0</v>
      </c>
      <c r="G8" s="29">
        <f t="shared" si="2"/>
        <v>0</v>
      </c>
      <c r="H8" s="34"/>
      <c r="I8" s="34"/>
      <c r="J8" s="29">
        <f t="shared" si="3"/>
        <v>0</v>
      </c>
      <c r="K8" s="34"/>
      <c r="L8" s="34"/>
      <c r="M8" s="20">
        <f t="shared" si="4"/>
        <v>0</v>
      </c>
      <c r="N8" s="29">
        <f t="shared" si="5"/>
        <v>0</v>
      </c>
      <c r="O8" s="34"/>
      <c r="P8" s="34"/>
      <c r="Q8" s="29">
        <f t="shared" si="6"/>
        <v>0</v>
      </c>
      <c r="R8" s="35"/>
      <c r="S8" s="35"/>
      <c r="T8" s="35"/>
      <c r="U8" s="35"/>
      <c r="V8" s="35"/>
      <c r="W8" s="35"/>
      <c r="X8" s="35"/>
      <c r="Y8" s="35"/>
      <c r="Z8" s="35"/>
    </row>
    <row r="9" s="3" customFormat="1" ht="15" customHeight="1">
      <c r="A9" s="32" t="s">
        <v>55</v>
      </c>
      <c r="B9" s="33" t="s">
        <v>56</v>
      </c>
      <c r="C9" s="33"/>
      <c r="D9" s="33"/>
      <c r="E9" s="29">
        <f t="shared" si="0"/>
        <v>0</v>
      </c>
      <c r="F9" s="29">
        <f t="shared" si="1"/>
        <v>0</v>
      </c>
      <c r="G9" s="29">
        <f t="shared" si="2"/>
        <v>0</v>
      </c>
      <c r="H9" s="30"/>
      <c r="I9" s="30"/>
      <c r="J9" s="29">
        <f t="shared" si="3"/>
        <v>0</v>
      </c>
      <c r="K9" s="30"/>
      <c r="L9" s="30"/>
      <c r="M9" s="20">
        <f t="shared" si="4"/>
        <v>0</v>
      </c>
      <c r="N9" s="29">
        <f t="shared" si="5"/>
        <v>0</v>
      </c>
      <c r="O9" s="30"/>
      <c r="P9" s="30"/>
      <c r="Q9" s="29">
        <f t="shared" si="6"/>
        <v>0</v>
      </c>
      <c r="R9" s="20"/>
      <c r="S9" s="20"/>
      <c r="T9" s="20"/>
      <c r="U9" s="20"/>
      <c r="V9" s="20"/>
      <c r="W9" s="20"/>
      <c r="X9" s="20"/>
      <c r="Y9" s="20"/>
      <c r="Z9" s="20"/>
    </row>
    <row r="10" s="3" customFormat="1" ht="13.15" customHeight="1">
      <c r="A10" s="27" t="s">
        <v>57</v>
      </c>
      <c r="B10" s="28" t="s">
        <v>16</v>
      </c>
      <c r="C10" s="28"/>
      <c r="D10" s="28"/>
      <c r="E10" s="29">
        <f t="shared" ref="E10:E30" si="7">G10+J10+N10+Q10</f>
        <v>216</v>
      </c>
      <c r="F10" s="29">
        <f t="shared" ref="F10:F40" si="8">G10+J10</f>
        <v>108</v>
      </c>
      <c r="G10" s="29">
        <f t="shared" ref="G10:G40" si="9">H10+I10</f>
        <v>54</v>
      </c>
      <c r="H10" s="30">
        <f>10+20</f>
        <v>30</v>
      </c>
      <c r="I10" s="30">
        <v>24</v>
      </c>
      <c r="J10" s="29">
        <f t="shared" ref="J10:J40" si="10">K10+L10</f>
        <v>54</v>
      </c>
      <c r="K10" s="30">
        <f>10+20</f>
        <v>30</v>
      </c>
      <c r="L10" s="30">
        <v>24</v>
      </c>
      <c r="M10" s="20">
        <f t="shared" ref="M10:M40" si="11">N10+Q10</f>
        <v>108</v>
      </c>
      <c r="N10" s="29">
        <f t="shared" ref="N10:N40" si="12">O10+P10</f>
        <v>54</v>
      </c>
      <c r="O10" s="30">
        <f>10+20</f>
        <v>30</v>
      </c>
      <c r="P10" s="30">
        <v>24</v>
      </c>
      <c r="Q10" s="29">
        <f t="shared" ref="Q10:Q40" si="13">R10+S10</f>
        <v>54</v>
      </c>
      <c r="R10" s="30">
        <f>10+18+2</f>
        <v>30</v>
      </c>
      <c r="S10" s="30">
        <v>24</v>
      </c>
      <c r="T10" s="20"/>
      <c r="U10" s="20"/>
      <c r="V10" s="20"/>
      <c r="W10" s="20"/>
      <c r="X10" s="20"/>
      <c r="Y10" s="20"/>
      <c r="Z10" s="20"/>
    </row>
    <row r="11" s="3" customFormat="1" ht="12.75" customHeight="1">
      <c r="A11" s="27" t="s">
        <v>58</v>
      </c>
      <c r="B11" s="28" t="s">
        <v>59</v>
      </c>
      <c r="C11" s="28"/>
      <c r="D11" s="28"/>
      <c r="E11" s="29">
        <f t="shared" si="7"/>
        <v>72</v>
      </c>
      <c r="F11" s="29">
        <f t="shared" si="8"/>
        <v>36</v>
      </c>
      <c r="G11" s="29">
        <f t="shared" si="9"/>
        <v>0</v>
      </c>
      <c r="H11" s="30"/>
      <c r="I11" s="30"/>
      <c r="J11" s="29">
        <f t="shared" si="10"/>
        <v>36</v>
      </c>
      <c r="K11" s="30">
        <f>10+18</f>
        <v>28</v>
      </c>
      <c r="L11" s="30">
        <v>8</v>
      </c>
      <c r="M11" s="20">
        <f t="shared" si="11"/>
        <v>36</v>
      </c>
      <c r="N11" s="29">
        <f t="shared" si="12"/>
        <v>36</v>
      </c>
      <c r="O11" s="30">
        <f>10+18</f>
        <v>28</v>
      </c>
      <c r="P11" s="30">
        <v>8</v>
      </c>
      <c r="Q11" s="29">
        <f t="shared" si="13"/>
        <v>0</v>
      </c>
      <c r="R11" s="20"/>
      <c r="S11" s="20"/>
      <c r="T11" s="20"/>
      <c r="U11" s="20"/>
      <c r="V11" s="20"/>
      <c r="W11" s="20"/>
      <c r="X11" s="20"/>
      <c r="Y11" s="20"/>
      <c r="Z11" s="20"/>
    </row>
    <row r="12" s="3" customFormat="1" ht="12.75" customHeight="1">
      <c r="A12" s="27" t="s">
        <v>60</v>
      </c>
      <c r="B12" s="28" t="s">
        <v>61</v>
      </c>
      <c r="C12" s="28"/>
      <c r="D12" s="28"/>
      <c r="E12" s="29">
        <f t="shared" si="7"/>
        <v>72</v>
      </c>
      <c r="F12" s="29">
        <f t="shared" si="8"/>
        <v>36</v>
      </c>
      <c r="G12" s="29">
        <f t="shared" si="9"/>
        <v>0</v>
      </c>
      <c r="H12" s="30"/>
      <c r="I12" s="30"/>
      <c r="J12" s="29">
        <f t="shared" si="10"/>
        <v>36</v>
      </c>
      <c r="K12" s="30">
        <f>8+12</f>
        <v>20</v>
      </c>
      <c r="L12" s="30">
        <v>16</v>
      </c>
      <c r="M12" s="20">
        <f t="shared" si="11"/>
        <v>36</v>
      </c>
      <c r="N12" s="29">
        <f t="shared" si="12"/>
        <v>36</v>
      </c>
      <c r="O12" s="30">
        <f t="shared" ref="O12:O15" si="14">8+12</f>
        <v>20</v>
      </c>
      <c r="P12" s="30">
        <v>16</v>
      </c>
      <c r="Q12" s="29">
        <f t="shared" si="13"/>
        <v>0</v>
      </c>
      <c r="R12" s="30"/>
      <c r="S12" s="30"/>
      <c r="T12" s="20"/>
      <c r="U12" s="20"/>
      <c r="V12" s="20"/>
      <c r="W12" s="20"/>
      <c r="X12" s="20"/>
      <c r="Y12" s="20"/>
      <c r="Z12" s="20"/>
    </row>
    <row r="13" s="3" customFormat="1" ht="13.15" customHeight="1">
      <c r="A13" s="27" t="s">
        <v>62</v>
      </c>
      <c r="B13" s="28" t="s">
        <v>63</v>
      </c>
      <c r="C13" s="28"/>
      <c r="D13" s="28"/>
      <c r="E13" s="29">
        <f t="shared" si="7"/>
        <v>72</v>
      </c>
      <c r="F13" s="29">
        <f t="shared" si="8"/>
        <v>0</v>
      </c>
      <c r="G13" s="29">
        <f t="shared" si="9"/>
        <v>0</v>
      </c>
      <c r="H13" s="30"/>
      <c r="I13" s="30"/>
      <c r="J13" s="29">
        <f t="shared" si="10"/>
        <v>0</v>
      </c>
      <c r="K13" s="30"/>
      <c r="L13" s="30"/>
      <c r="M13" s="20">
        <f t="shared" si="11"/>
        <v>72</v>
      </c>
      <c r="N13" s="29">
        <f t="shared" si="12"/>
        <v>36</v>
      </c>
      <c r="O13" s="30">
        <f t="shared" si="14"/>
        <v>20</v>
      </c>
      <c r="P13" s="30">
        <v>16</v>
      </c>
      <c r="Q13" s="29">
        <f t="shared" si="13"/>
        <v>36</v>
      </c>
      <c r="R13" s="30">
        <v>20</v>
      </c>
      <c r="S13" s="30">
        <v>16</v>
      </c>
      <c r="T13" s="20"/>
      <c r="U13" s="20"/>
      <c r="V13" s="20"/>
      <c r="W13" s="20"/>
      <c r="X13" s="20"/>
      <c r="Y13" s="20"/>
      <c r="Z13" s="20"/>
    </row>
    <row r="14" s="3" customFormat="1" ht="13.15" customHeight="1">
      <c r="A14" s="27" t="s">
        <v>64</v>
      </c>
      <c r="B14" s="28" t="s">
        <v>65</v>
      </c>
      <c r="C14" s="28"/>
      <c r="D14" s="28"/>
      <c r="E14" s="29">
        <f t="shared" si="7"/>
        <v>72</v>
      </c>
      <c r="F14" s="29">
        <f t="shared" si="8"/>
        <v>0</v>
      </c>
      <c r="G14" s="29">
        <f t="shared" si="9"/>
        <v>0</v>
      </c>
      <c r="H14" s="30"/>
      <c r="I14" s="30"/>
      <c r="J14" s="29">
        <f t="shared" si="10"/>
        <v>0</v>
      </c>
      <c r="K14" s="30"/>
      <c r="L14" s="30"/>
      <c r="M14" s="20">
        <f t="shared" si="11"/>
        <v>72</v>
      </c>
      <c r="N14" s="29">
        <f t="shared" si="12"/>
        <v>0</v>
      </c>
      <c r="O14" s="30"/>
      <c r="P14" s="30"/>
      <c r="Q14" s="29">
        <f t="shared" si="13"/>
        <v>72</v>
      </c>
      <c r="R14" s="20">
        <f>2+18</f>
        <v>20</v>
      </c>
      <c r="S14" s="20">
        <v>52</v>
      </c>
      <c r="T14" s="20"/>
      <c r="U14" s="20"/>
      <c r="V14" s="20"/>
      <c r="W14" s="20"/>
      <c r="X14" s="20"/>
      <c r="Y14" s="20"/>
      <c r="Z14" s="20"/>
    </row>
    <row r="15" s="36" customFormat="1" ht="13.15" customHeight="1">
      <c r="A15" s="37" t="s">
        <v>66</v>
      </c>
      <c r="B15" s="38" t="s">
        <v>67</v>
      </c>
      <c r="C15" s="38"/>
      <c r="D15" s="38"/>
      <c r="E15" s="39">
        <f t="shared" si="7"/>
        <v>72</v>
      </c>
      <c r="F15" s="39">
        <f t="shared" si="8"/>
        <v>36</v>
      </c>
      <c r="G15" s="39">
        <f t="shared" si="9"/>
        <v>0</v>
      </c>
      <c r="H15" s="40"/>
      <c r="I15" s="40"/>
      <c r="J15" s="39">
        <f t="shared" si="10"/>
        <v>36</v>
      </c>
      <c r="K15" s="40">
        <f>8+12</f>
        <v>20</v>
      </c>
      <c r="L15" s="40">
        <v>16</v>
      </c>
      <c r="M15" s="41">
        <f t="shared" si="11"/>
        <v>36</v>
      </c>
      <c r="N15" s="39">
        <f t="shared" si="12"/>
        <v>36</v>
      </c>
      <c r="O15" s="36">
        <f t="shared" si="14"/>
        <v>20</v>
      </c>
      <c r="P15" s="42">
        <v>16</v>
      </c>
      <c r="Q15" s="39"/>
      <c r="R15" s="40"/>
      <c r="S15" s="40"/>
      <c r="T15" s="41"/>
      <c r="U15" s="41"/>
      <c r="V15" s="41"/>
      <c r="W15" s="41"/>
      <c r="X15" s="41"/>
      <c r="Y15" s="41"/>
      <c r="Z15" s="41"/>
    </row>
    <row r="16" s="36" customFormat="1" ht="13.15" customHeight="1">
      <c r="A16" s="37" t="s">
        <v>68</v>
      </c>
      <c r="B16" s="43" t="s">
        <v>69</v>
      </c>
      <c r="C16" s="43"/>
      <c r="D16" s="43"/>
      <c r="E16" s="39">
        <f t="shared" si="7"/>
        <v>36</v>
      </c>
      <c r="F16" s="39">
        <f t="shared" si="8"/>
        <v>0</v>
      </c>
      <c r="G16" s="39">
        <f t="shared" si="9"/>
        <v>0</v>
      </c>
      <c r="H16" s="40"/>
      <c r="I16" s="40"/>
      <c r="J16" s="39">
        <f t="shared" si="10"/>
        <v>0</v>
      </c>
      <c r="K16" s="40"/>
      <c r="L16" s="40"/>
      <c r="M16" s="41">
        <f t="shared" si="11"/>
        <v>36</v>
      </c>
      <c r="N16" s="39">
        <f t="shared" si="12"/>
        <v>0</v>
      </c>
      <c r="O16" s="40"/>
      <c r="P16" s="40"/>
      <c r="Q16" s="39">
        <f t="shared" si="13"/>
        <v>36</v>
      </c>
      <c r="R16" s="40">
        <f>12+8</f>
        <v>20</v>
      </c>
      <c r="S16" s="40">
        <v>16</v>
      </c>
      <c r="T16" s="41"/>
      <c r="U16" s="41"/>
      <c r="V16" s="41"/>
      <c r="W16" s="41"/>
      <c r="X16" s="41"/>
      <c r="Y16" s="41"/>
      <c r="Z16" s="41"/>
    </row>
    <row r="17" s="31" customFormat="1" ht="15" customHeight="1">
      <c r="A17" s="32" t="s">
        <v>70</v>
      </c>
      <c r="B17" s="44" t="s">
        <v>71</v>
      </c>
      <c r="C17" s="44"/>
      <c r="D17" s="44"/>
      <c r="E17" s="29"/>
      <c r="F17" s="29">
        <f t="shared" si="8"/>
        <v>0</v>
      </c>
      <c r="G17" s="29">
        <f t="shared" si="9"/>
        <v>0</v>
      </c>
      <c r="H17" s="34"/>
      <c r="I17" s="34"/>
      <c r="J17" s="29">
        <f t="shared" si="10"/>
        <v>0</v>
      </c>
      <c r="K17" s="34"/>
      <c r="L17" s="34"/>
      <c r="M17" s="20">
        <f t="shared" si="11"/>
        <v>0</v>
      </c>
      <c r="N17" s="29">
        <f t="shared" si="12"/>
        <v>0</v>
      </c>
      <c r="O17" s="34"/>
      <c r="P17" s="34"/>
      <c r="Q17" s="29">
        <f t="shared" si="13"/>
        <v>0</v>
      </c>
      <c r="R17" s="35"/>
      <c r="S17" s="35"/>
      <c r="T17" s="35"/>
      <c r="U17" s="35"/>
      <c r="V17" s="35"/>
      <c r="W17" s="35"/>
      <c r="X17" s="35"/>
      <c r="Y17" s="35"/>
      <c r="Z17" s="35"/>
    </row>
    <row r="18" s="3" customFormat="1" ht="15" customHeight="1">
      <c r="A18" s="45" t="s">
        <v>72</v>
      </c>
      <c r="B18" s="28" t="s">
        <v>73</v>
      </c>
      <c r="C18" s="28"/>
      <c r="D18" s="28"/>
      <c r="E18" s="29">
        <f t="shared" si="7"/>
        <v>36</v>
      </c>
      <c r="F18" s="29">
        <f t="shared" si="8"/>
        <v>36</v>
      </c>
      <c r="G18" s="29">
        <f t="shared" si="9"/>
        <v>36</v>
      </c>
      <c r="H18" s="30">
        <f t="shared" ref="H18:H27" si="15">4+12</f>
        <v>16</v>
      </c>
      <c r="I18" s="30">
        <v>20</v>
      </c>
      <c r="J18" s="29">
        <f t="shared" si="10"/>
        <v>0</v>
      </c>
      <c r="K18" s="30"/>
      <c r="L18" s="30"/>
      <c r="M18" s="20">
        <f t="shared" si="11"/>
        <v>0</v>
      </c>
      <c r="N18" s="29">
        <f t="shared" si="12"/>
        <v>0</v>
      </c>
      <c r="O18" s="30"/>
      <c r="P18" s="30"/>
      <c r="Q18" s="29">
        <f t="shared" si="13"/>
        <v>0</v>
      </c>
      <c r="R18" s="20"/>
      <c r="S18" s="20"/>
      <c r="T18" s="20"/>
      <c r="U18" s="20"/>
      <c r="V18" s="20"/>
      <c r="W18" s="20"/>
      <c r="X18" s="20"/>
      <c r="Y18" s="20"/>
      <c r="Z18" s="20"/>
    </row>
    <row r="19" s="3" customFormat="1" ht="24.75" customHeight="1">
      <c r="A19" s="45"/>
      <c r="B19" s="28" t="s">
        <v>74</v>
      </c>
      <c r="C19" s="28"/>
      <c r="D19" s="28"/>
      <c r="E19" s="29">
        <f t="shared" si="7"/>
        <v>36</v>
      </c>
      <c r="F19" s="29">
        <f t="shared" si="8"/>
        <v>36</v>
      </c>
      <c r="G19" s="29">
        <f t="shared" si="9"/>
        <v>36</v>
      </c>
      <c r="H19" s="30">
        <f t="shared" si="15"/>
        <v>16</v>
      </c>
      <c r="I19" s="30">
        <v>20</v>
      </c>
      <c r="J19" s="29">
        <f t="shared" si="10"/>
        <v>0</v>
      </c>
      <c r="K19" s="30"/>
      <c r="L19" s="30"/>
      <c r="M19" s="20">
        <f t="shared" si="11"/>
        <v>0</v>
      </c>
      <c r="N19" s="29">
        <f t="shared" si="12"/>
        <v>0</v>
      </c>
      <c r="O19" s="30"/>
      <c r="P19" s="30"/>
      <c r="Q19" s="29">
        <f t="shared" si="13"/>
        <v>0</v>
      </c>
      <c r="R19" s="20"/>
      <c r="S19" s="20"/>
      <c r="T19" s="20"/>
      <c r="U19" s="20"/>
      <c r="V19" s="20"/>
      <c r="W19" s="20"/>
      <c r="X19" s="20"/>
      <c r="Y19" s="20"/>
      <c r="Z19" s="20"/>
    </row>
    <row r="20" s="3" customFormat="1" ht="15" customHeight="1">
      <c r="A20" s="45" t="s">
        <v>75</v>
      </c>
      <c r="B20" s="28" t="s">
        <v>76</v>
      </c>
      <c r="C20" s="28"/>
      <c r="D20" s="28"/>
      <c r="E20" s="29">
        <f t="shared" si="7"/>
        <v>36</v>
      </c>
      <c r="F20" s="29">
        <f t="shared" si="8"/>
        <v>36</v>
      </c>
      <c r="G20" s="29">
        <f t="shared" si="9"/>
        <v>0</v>
      </c>
      <c r="H20" s="30"/>
      <c r="I20" s="30"/>
      <c r="J20" s="29">
        <f t="shared" si="10"/>
        <v>36</v>
      </c>
      <c r="K20" s="30">
        <f t="shared" ref="K20:K28" si="16">4+12</f>
        <v>16</v>
      </c>
      <c r="L20" s="30">
        <v>20</v>
      </c>
      <c r="M20" s="20">
        <f t="shared" si="11"/>
        <v>0</v>
      </c>
      <c r="N20" s="29">
        <f t="shared" si="12"/>
        <v>0</v>
      </c>
      <c r="O20" s="30"/>
      <c r="P20" s="30"/>
      <c r="Q20" s="29">
        <f t="shared" si="13"/>
        <v>0</v>
      </c>
      <c r="R20" s="20"/>
      <c r="S20" s="20"/>
      <c r="T20" s="20"/>
      <c r="U20" s="20"/>
      <c r="V20" s="20"/>
      <c r="W20" s="20"/>
      <c r="X20" s="20"/>
      <c r="Y20" s="20"/>
      <c r="Z20" s="20"/>
    </row>
    <row r="21" s="3" customFormat="1" ht="15" customHeight="1">
      <c r="A21" s="45"/>
      <c r="B21" s="28" t="s">
        <v>77</v>
      </c>
      <c r="C21" s="28"/>
      <c r="D21" s="28"/>
      <c r="E21" s="29">
        <f t="shared" si="7"/>
        <v>36</v>
      </c>
      <c r="F21" s="29">
        <f t="shared" si="8"/>
        <v>36</v>
      </c>
      <c r="G21" s="29">
        <f t="shared" si="9"/>
        <v>0</v>
      </c>
      <c r="H21" s="30"/>
      <c r="I21" s="30"/>
      <c r="J21" s="29">
        <f t="shared" si="10"/>
        <v>36</v>
      </c>
      <c r="K21" s="30">
        <f t="shared" si="16"/>
        <v>16</v>
      </c>
      <c r="L21" s="30">
        <v>20</v>
      </c>
      <c r="M21" s="20">
        <f t="shared" si="11"/>
        <v>0</v>
      </c>
      <c r="N21" s="29">
        <f t="shared" si="12"/>
        <v>0</v>
      </c>
      <c r="O21" s="30"/>
      <c r="P21" s="30"/>
      <c r="Q21" s="29">
        <f t="shared" si="13"/>
        <v>0</v>
      </c>
      <c r="R21" s="20"/>
      <c r="S21" s="20"/>
      <c r="T21" s="20"/>
      <c r="U21" s="20"/>
      <c r="V21" s="20"/>
      <c r="W21" s="20"/>
      <c r="X21" s="20"/>
      <c r="Y21" s="20"/>
      <c r="Z21" s="20"/>
    </row>
    <row r="22" s="3" customFormat="1" ht="24" customHeight="1">
      <c r="A22" s="45" t="s">
        <v>78</v>
      </c>
      <c r="B22" s="46" t="s">
        <v>79</v>
      </c>
      <c r="C22" s="46"/>
      <c r="D22" s="46"/>
      <c r="E22" s="29">
        <f t="shared" si="7"/>
        <v>36</v>
      </c>
      <c r="F22" s="29">
        <f t="shared" si="8"/>
        <v>0</v>
      </c>
      <c r="G22" s="29">
        <f t="shared" si="9"/>
        <v>0</v>
      </c>
      <c r="H22" s="30"/>
      <c r="I22" s="30"/>
      <c r="J22" s="29">
        <f t="shared" si="10"/>
        <v>0</v>
      </c>
      <c r="K22" s="30"/>
      <c r="L22" s="30"/>
      <c r="M22" s="20">
        <f t="shared" si="11"/>
        <v>36</v>
      </c>
      <c r="N22" s="29">
        <f t="shared" si="12"/>
        <v>36</v>
      </c>
      <c r="O22" s="30">
        <f t="shared" ref="O22:O29" si="17">4+12</f>
        <v>16</v>
      </c>
      <c r="P22" s="30">
        <v>20</v>
      </c>
      <c r="Q22" s="29">
        <f t="shared" si="13"/>
        <v>0</v>
      </c>
      <c r="R22" s="30"/>
      <c r="S22" s="30"/>
      <c r="T22" s="20"/>
      <c r="U22" s="20"/>
      <c r="V22" s="20"/>
      <c r="W22" s="20"/>
      <c r="X22" s="20"/>
      <c r="Y22" s="20"/>
      <c r="Z22" s="20"/>
    </row>
    <row r="23" s="3" customFormat="1" ht="13.15" customHeight="1">
      <c r="A23" s="45"/>
      <c r="B23" s="46" t="s">
        <v>80</v>
      </c>
      <c r="C23" s="46"/>
      <c r="D23" s="46"/>
      <c r="E23" s="29">
        <f t="shared" si="7"/>
        <v>36</v>
      </c>
      <c r="F23" s="29">
        <f t="shared" si="8"/>
        <v>0</v>
      </c>
      <c r="G23" s="29">
        <f t="shared" si="9"/>
        <v>0</v>
      </c>
      <c r="H23" s="30"/>
      <c r="I23" s="30"/>
      <c r="J23" s="29">
        <f t="shared" si="10"/>
        <v>0</v>
      </c>
      <c r="K23" s="30"/>
      <c r="L23" s="30"/>
      <c r="M23" s="20">
        <f t="shared" si="11"/>
        <v>36</v>
      </c>
      <c r="N23" s="29">
        <f t="shared" si="12"/>
        <v>36</v>
      </c>
      <c r="O23" s="30">
        <f t="shared" si="17"/>
        <v>16</v>
      </c>
      <c r="P23" s="30">
        <v>20</v>
      </c>
      <c r="Q23" s="29">
        <f t="shared" si="13"/>
        <v>0</v>
      </c>
      <c r="R23" s="30"/>
      <c r="S23" s="30"/>
      <c r="T23" s="20"/>
      <c r="U23" s="20"/>
      <c r="V23" s="20"/>
      <c r="W23" s="20"/>
      <c r="X23" s="20"/>
      <c r="Y23" s="20"/>
      <c r="Z23" s="20"/>
    </row>
    <row r="24" s="3" customFormat="1" ht="17.25" customHeight="1">
      <c r="A24" s="45" t="s">
        <v>81</v>
      </c>
      <c r="B24" s="28" t="s">
        <v>82</v>
      </c>
      <c r="C24" s="28"/>
      <c r="D24" s="28"/>
      <c r="E24" s="29">
        <f t="shared" si="7"/>
        <v>36</v>
      </c>
      <c r="F24" s="29">
        <f t="shared" si="8"/>
        <v>0</v>
      </c>
      <c r="G24" s="29">
        <f t="shared" si="9"/>
        <v>0</v>
      </c>
      <c r="H24" s="30"/>
      <c r="I24" s="30"/>
      <c r="J24" s="29">
        <f t="shared" si="10"/>
        <v>0</v>
      </c>
      <c r="K24" s="30"/>
      <c r="L24" s="30"/>
      <c r="M24" s="20">
        <f t="shared" si="11"/>
        <v>36</v>
      </c>
      <c r="N24" s="29">
        <f t="shared" si="12"/>
        <v>0</v>
      </c>
      <c r="O24" s="30"/>
      <c r="P24" s="30"/>
      <c r="Q24" s="29">
        <f t="shared" si="13"/>
        <v>36</v>
      </c>
      <c r="R24" s="30">
        <f t="shared" ref="R24:R30" si="18">4+12</f>
        <v>16</v>
      </c>
      <c r="S24" s="30">
        <v>20</v>
      </c>
      <c r="T24" s="20"/>
      <c r="U24" s="20"/>
      <c r="V24" s="20"/>
      <c r="W24" s="20"/>
      <c r="X24" s="20"/>
      <c r="Y24" s="20"/>
      <c r="Z24" s="20"/>
    </row>
    <row r="25" s="3" customFormat="1" ht="24" customHeight="1">
      <c r="A25" s="45"/>
      <c r="B25" s="28" t="s">
        <v>83</v>
      </c>
      <c r="C25" s="28"/>
      <c r="D25" s="28"/>
      <c r="E25" s="29">
        <f t="shared" si="7"/>
        <v>36</v>
      </c>
      <c r="F25" s="29">
        <f t="shared" si="8"/>
        <v>0</v>
      </c>
      <c r="G25" s="29">
        <f t="shared" si="9"/>
        <v>0</v>
      </c>
      <c r="H25" s="30"/>
      <c r="I25" s="30"/>
      <c r="J25" s="29">
        <f t="shared" si="10"/>
        <v>0</v>
      </c>
      <c r="K25" s="30"/>
      <c r="L25" s="30"/>
      <c r="M25" s="20">
        <f t="shared" si="11"/>
        <v>36</v>
      </c>
      <c r="N25" s="29">
        <f t="shared" si="12"/>
        <v>0</v>
      </c>
      <c r="O25" s="30"/>
      <c r="P25" s="30"/>
      <c r="Q25" s="29">
        <f t="shared" si="13"/>
        <v>36</v>
      </c>
      <c r="R25" s="30">
        <f t="shared" si="18"/>
        <v>16</v>
      </c>
      <c r="S25" s="30">
        <v>20</v>
      </c>
      <c r="T25" s="20"/>
      <c r="U25" s="20"/>
      <c r="V25" s="20"/>
      <c r="W25" s="20"/>
      <c r="X25" s="20"/>
      <c r="Y25" s="20"/>
      <c r="Z25" s="20"/>
    </row>
    <row r="26" s="3" customFormat="1" ht="15" customHeight="1">
      <c r="A26" s="32" t="s">
        <v>84</v>
      </c>
      <c r="B26" s="44" t="s">
        <v>85</v>
      </c>
      <c r="C26" s="44"/>
      <c r="D26" s="44"/>
      <c r="E26" s="29"/>
      <c r="F26" s="29">
        <f t="shared" si="8"/>
        <v>0</v>
      </c>
      <c r="G26" s="29">
        <f t="shared" si="9"/>
        <v>0</v>
      </c>
      <c r="H26" s="30"/>
      <c r="I26" s="30"/>
      <c r="J26" s="29">
        <f t="shared" si="10"/>
        <v>0</v>
      </c>
      <c r="K26" s="30"/>
      <c r="L26" s="30"/>
      <c r="M26" s="20">
        <f t="shared" si="11"/>
        <v>0</v>
      </c>
      <c r="N26" s="29">
        <f t="shared" si="12"/>
        <v>0</v>
      </c>
      <c r="O26" s="30"/>
      <c r="P26" s="30"/>
      <c r="Q26" s="29">
        <f t="shared" si="13"/>
        <v>0</v>
      </c>
      <c r="R26" s="30"/>
      <c r="S26" s="30"/>
      <c r="T26" s="20"/>
      <c r="U26" s="20"/>
      <c r="V26" s="20"/>
      <c r="W26" s="20"/>
      <c r="X26" s="20"/>
      <c r="Y26" s="20"/>
      <c r="Z26" s="20"/>
    </row>
    <row r="27" s="3" customFormat="1" ht="23.25" customHeight="1">
      <c r="A27" s="27" t="s">
        <v>86</v>
      </c>
      <c r="B27" s="28" t="s">
        <v>87</v>
      </c>
      <c r="C27" s="28"/>
      <c r="D27" s="28"/>
      <c r="E27" s="29">
        <f t="shared" si="7"/>
        <v>36</v>
      </c>
      <c r="F27" s="29">
        <f t="shared" si="8"/>
        <v>36</v>
      </c>
      <c r="G27" s="29">
        <f t="shared" si="9"/>
        <v>36</v>
      </c>
      <c r="H27" s="30">
        <f t="shared" si="15"/>
        <v>16</v>
      </c>
      <c r="I27" s="30">
        <v>20</v>
      </c>
      <c r="J27" s="29">
        <f t="shared" si="10"/>
        <v>0</v>
      </c>
      <c r="K27" s="30"/>
      <c r="L27" s="30"/>
      <c r="M27" s="20">
        <f t="shared" si="11"/>
        <v>0</v>
      </c>
      <c r="N27" s="29">
        <f t="shared" si="12"/>
        <v>0</v>
      </c>
      <c r="O27" s="30"/>
      <c r="P27" s="30"/>
      <c r="Q27" s="29">
        <f t="shared" si="13"/>
        <v>0</v>
      </c>
      <c r="R27" s="20"/>
      <c r="S27" s="20"/>
      <c r="T27" s="20"/>
      <c r="U27" s="20"/>
      <c r="V27" s="20"/>
      <c r="W27" s="20"/>
      <c r="X27" s="20"/>
      <c r="Y27" s="20"/>
      <c r="Z27" s="20"/>
    </row>
    <row r="28" s="3" customFormat="1" ht="15" customHeight="1">
      <c r="A28" s="27" t="s">
        <v>88</v>
      </c>
      <c r="B28" s="46" t="s">
        <v>89</v>
      </c>
      <c r="C28" s="46"/>
      <c r="D28" s="46"/>
      <c r="E28" s="29">
        <f t="shared" si="7"/>
        <v>36</v>
      </c>
      <c r="F28" s="29">
        <f t="shared" si="8"/>
        <v>36</v>
      </c>
      <c r="G28" s="29">
        <f t="shared" si="9"/>
        <v>0</v>
      </c>
      <c r="H28" s="30"/>
      <c r="I28" s="30"/>
      <c r="J28" s="29">
        <f t="shared" si="10"/>
        <v>36</v>
      </c>
      <c r="K28" s="30">
        <f t="shared" si="16"/>
        <v>16</v>
      </c>
      <c r="L28" s="30">
        <v>20</v>
      </c>
      <c r="M28" s="20">
        <f t="shared" si="11"/>
        <v>0</v>
      </c>
      <c r="N28" s="29">
        <f t="shared" si="12"/>
        <v>0</v>
      </c>
      <c r="O28" s="30"/>
      <c r="P28" s="30"/>
      <c r="Q28" s="29">
        <f t="shared" si="13"/>
        <v>0</v>
      </c>
      <c r="R28" s="20"/>
      <c r="S28" s="20"/>
      <c r="T28" s="20"/>
      <c r="U28" s="20"/>
      <c r="V28" s="20"/>
      <c r="W28" s="20"/>
      <c r="X28" s="20"/>
      <c r="Y28" s="20"/>
      <c r="Z28" s="20"/>
    </row>
    <row r="29" s="3" customFormat="1" ht="24" customHeight="1">
      <c r="A29" s="27" t="s">
        <v>90</v>
      </c>
      <c r="B29" s="28" t="s">
        <v>91</v>
      </c>
      <c r="C29" s="28"/>
      <c r="D29" s="28"/>
      <c r="E29" s="29">
        <f t="shared" si="7"/>
        <v>36</v>
      </c>
      <c r="F29" s="29">
        <f t="shared" si="8"/>
        <v>0</v>
      </c>
      <c r="G29" s="29">
        <f t="shared" si="9"/>
        <v>0</v>
      </c>
      <c r="H29" s="30"/>
      <c r="I29" s="30"/>
      <c r="J29" s="29">
        <f t="shared" si="10"/>
        <v>0</v>
      </c>
      <c r="K29" s="30"/>
      <c r="L29" s="30"/>
      <c r="M29" s="20">
        <f t="shared" si="11"/>
        <v>36</v>
      </c>
      <c r="N29" s="29">
        <f t="shared" si="12"/>
        <v>36</v>
      </c>
      <c r="O29" s="30">
        <f t="shared" si="17"/>
        <v>16</v>
      </c>
      <c r="P29" s="30">
        <v>20</v>
      </c>
      <c r="Q29" s="29">
        <f t="shared" si="13"/>
        <v>0</v>
      </c>
      <c r="R29" s="30"/>
      <c r="S29" s="30"/>
      <c r="T29" s="20"/>
      <c r="U29" s="20"/>
      <c r="V29" s="20"/>
      <c r="W29" s="20"/>
      <c r="X29" s="20"/>
      <c r="Y29" s="20"/>
      <c r="Z29" s="20"/>
    </row>
    <row r="30" s="3" customFormat="1" ht="18" customHeight="1">
      <c r="A30" s="27" t="s">
        <v>92</v>
      </c>
      <c r="B30" s="47" t="s">
        <v>93</v>
      </c>
      <c r="C30" s="47"/>
      <c r="D30" s="47"/>
      <c r="E30" s="29">
        <f t="shared" si="7"/>
        <v>36</v>
      </c>
      <c r="F30" s="29">
        <f t="shared" si="8"/>
        <v>0</v>
      </c>
      <c r="G30" s="29">
        <f t="shared" si="9"/>
        <v>0</v>
      </c>
      <c r="H30" s="30"/>
      <c r="I30" s="30"/>
      <c r="J30" s="29">
        <f t="shared" si="10"/>
        <v>0</v>
      </c>
      <c r="K30" s="30"/>
      <c r="L30" s="30"/>
      <c r="M30" s="20">
        <f t="shared" si="11"/>
        <v>36</v>
      </c>
      <c r="N30" s="29">
        <f t="shared" si="12"/>
        <v>0</v>
      </c>
      <c r="O30" s="30"/>
      <c r="P30" s="30"/>
      <c r="Q30" s="29">
        <f t="shared" si="13"/>
        <v>36</v>
      </c>
      <c r="R30" s="30">
        <f t="shared" si="18"/>
        <v>16</v>
      </c>
      <c r="S30" s="30">
        <v>20</v>
      </c>
      <c r="T30" s="20"/>
      <c r="U30" s="20"/>
      <c r="V30" s="20"/>
      <c r="W30" s="20"/>
      <c r="X30" s="20"/>
      <c r="Y30" s="20"/>
      <c r="Z30" s="20"/>
    </row>
    <row r="31" s="31" customFormat="1" ht="14.25">
      <c r="A31" s="48" t="s">
        <v>94</v>
      </c>
      <c r="B31" s="32" t="s">
        <v>95</v>
      </c>
      <c r="C31" s="32"/>
      <c r="D31" s="32"/>
      <c r="E31" s="49"/>
      <c r="F31" s="29">
        <f t="shared" si="8"/>
        <v>0</v>
      </c>
      <c r="G31" s="29">
        <f t="shared" si="9"/>
        <v>0</v>
      </c>
      <c r="H31" s="34"/>
      <c r="I31" s="34"/>
      <c r="J31" s="29">
        <f t="shared" si="10"/>
        <v>0</v>
      </c>
      <c r="K31" s="34"/>
      <c r="L31" s="34"/>
      <c r="M31" s="20">
        <f t="shared" si="11"/>
        <v>0</v>
      </c>
      <c r="N31" s="29">
        <f t="shared" si="12"/>
        <v>0</v>
      </c>
      <c r="O31" s="34"/>
      <c r="P31" s="34"/>
      <c r="Q31" s="29">
        <f t="shared" si="13"/>
        <v>0</v>
      </c>
      <c r="R31" s="35"/>
      <c r="S31" s="35"/>
      <c r="T31" s="35"/>
      <c r="U31" s="35"/>
      <c r="V31" s="35"/>
      <c r="W31" s="35"/>
      <c r="X31" s="35"/>
      <c r="Y31" s="35"/>
      <c r="Z31" s="35"/>
    </row>
    <row r="32" s="9" customFormat="1" ht="21">
      <c r="A32" s="27" t="s">
        <v>96</v>
      </c>
      <c r="B32" s="50" t="s">
        <v>97</v>
      </c>
      <c r="C32" s="27" t="s">
        <v>98</v>
      </c>
      <c r="D32" s="27"/>
      <c r="E32" s="29"/>
      <c r="F32" s="29">
        <f t="shared" si="8"/>
        <v>0</v>
      </c>
      <c r="G32" s="29">
        <f t="shared" si="9"/>
        <v>0</v>
      </c>
      <c r="H32" s="30"/>
      <c r="I32" s="30"/>
      <c r="J32" s="29">
        <f t="shared" si="10"/>
        <v>0</v>
      </c>
      <c r="K32" s="30"/>
      <c r="L32" s="30"/>
      <c r="M32" s="20">
        <f t="shared" si="11"/>
        <v>108</v>
      </c>
      <c r="N32" s="29">
        <f t="shared" si="12"/>
        <v>0</v>
      </c>
      <c r="O32" s="30"/>
      <c r="P32" s="30"/>
      <c r="Q32" s="29">
        <f t="shared" si="13"/>
        <v>108</v>
      </c>
      <c r="R32" s="25">
        <v>8</v>
      </c>
      <c r="S32" s="25">
        <v>100</v>
      </c>
      <c r="T32" s="25"/>
      <c r="U32" s="25"/>
      <c r="V32" s="25"/>
      <c r="W32" s="25"/>
      <c r="X32" s="25"/>
      <c r="Y32" s="25"/>
      <c r="Z32" s="25"/>
    </row>
    <row r="33" s="9" customFormat="1" ht="14.25">
      <c r="A33" s="27" t="s">
        <v>99</v>
      </c>
      <c r="B33" s="27" t="s">
        <v>100</v>
      </c>
      <c r="C33" s="27" t="s">
        <v>98</v>
      </c>
      <c r="D33" s="27"/>
      <c r="E33" s="29"/>
      <c r="F33" s="29">
        <f t="shared" si="8"/>
        <v>0</v>
      </c>
      <c r="G33" s="29">
        <f t="shared" si="9"/>
        <v>0</v>
      </c>
      <c r="H33" s="30"/>
      <c r="I33" s="30"/>
      <c r="J33" s="29">
        <f t="shared" si="10"/>
        <v>0</v>
      </c>
      <c r="K33" s="30"/>
      <c r="L33" s="30"/>
      <c r="M33" s="20">
        <f t="shared" si="11"/>
        <v>0</v>
      </c>
      <c r="N33" s="29">
        <f t="shared" si="12"/>
        <v>0</v>
      </c>
      <c r="O33" s="30"/>
      <c r="P33" s="30"/>
      <c r="Q33" s="29">
        <f t="shared" si="13"/>
        <v>0</v>
      </c>
      <c r="R33" s="25"/>
      <c r="S33" s="25"/>
      <c r="T33" s="25">
        <v>108</v>
      </c>
      <c r="U33" s="25">
        <f>V33+W33</f>
        <v>108</v>
      </c>
      <c r="V33" s="25">
        <v>8</v>
      </c>
      <c r="W33" s="25">
        <v>100</v>
      </c>
      <c r="X33" s="25"/>
      <c r="Y33" s="25"/>
      <c r="Z33" s="25"/>
      <c r="AA33" s="9"/>
    </row>
    <row r="34" s="31" customFormat="1" ht="14.25">
      <c r="A34" s="32" t="s">
        <v>101</v>
      </c>
      <c r="B34" s="32" t="s">
        <v>102</v>
      </c>
      <c r="C34" s="32"/>
      <c r="D34" s="32"/>
      <c r="E34" s="49"/>
      <c r="F34" s="29">
        <f t="shared" si="8"/>
        <v>0</v>
      </c>
      <c r="G34" s="29">
        <f t="shared" si="9"/>
        <v>0</v>
      </c>
      <c r="H34" s="34"/>
      <c r="I34" s="34"/>
      <c r="J34" s="29">
        <f t="shared" si="10"/>
        <v>0</v>
      </c>
      <c r="K34" s="34"/>
      <c r="L34" s="34"/>
      <c r="M34" s="20">
        <f t="shared" si="11"/>
        <v>0</v>
      </c>
      <c r="N34" s="29">
        <f t="shared" si="12"/>
        <v>0</v>
      </c>
      <c r="O34" s="34"/>
      <c r="P34" s="34"/>
      <c r="Q34" s="29">
        <f t="shared" si="13"/>
        <v>0</v>
      </c>
      <c r="R34" s="35"/>
      <c r="S34" s="35"/>
      <c r="T34" s="35"/>
      <c r="U34" s="35"/>
      <c r="V34" s="35"/>
      <c r="W34" s="35"/>
      <c r="X34" s="35"/>
      <c r="Y34" s="35"/>
      <c r="Z34" s="35"/>
    </row>
    <row r="35" s="3" customFormat="1" ht="42">
      <c r="A35" s="27" t="s">
        <v>103</v>
      </c>
      <c r="B35" s="50" t="s">
        <v>104</v>
      </c>
      <c r="C35" s="27" t="s">
        <v>98</v>
      </c>
      <c r="D35" s="27"/>
      <c r="E35" s="29">
        <f>G35+J35</f>
        <v>1764</v>
      </c>
      <c r="F35" s="29">
        <f t="shared" si="8"/>
        <v>1764</v>
      </c>
      <c r="G35" s="29">
        <f t="shared" si="9"/>
        <v>864</v>
      </c>
      <c r="H35" s="30"/>
      <c r="I35" s="30">
        <f>24*36</f>
        <v>864</v>
      </c>
      <c r="J35" s="29">
        <f t="shared" si="10"/>
        <v>900</v>
      </c>
      <c r="K35" s="30"/>
      <c r="L35" s="30">
        <f>25*36</f>
        <v>900</v>
      </c>
      <c r="M35" s="20">
        <f t="shared" si="11"/>
        <v>1368</v>
      </c>
      <c r="N35" s="29">
        <f t="shared" si="12"/>
        <v>648</v>
      </c>
      <c r="O35" s="30"/>
      <c r="P35" s="30">
        <f>18*36</f>
        <v>648</v>
      </c>
      <c r="Q35" s="29">
        <f t="shared" si="13"/>
        <v>720</v>
      </c>
      <c r="R35" s="20"/>
      <c r="S35" s="20">
        <f>20*36</f>
        <v>720</v>
      </c>
      <c r="T35" s="51">
        <f t="shared" ref="T35:T40" si="19">U35+X35</f>
        <v>1728</v>
      </c>
      <c r="U35" s="29">
        <f>V35+W35</f>
        <v>864</v>
      </c>
      <c r="V35" s="20"/>
      <c r="W35" s="20">
        <f>24*36</f>
        <v>864</v>
      </c>
      <c r="X35" s="29">
        <f>Y35+Z35</f>
        <v>864</v>
      </c>
      <c r="Y35" s="20"/>
      <c r="Z35" s="20">
        <f>24*36</f>
        <v>864</v>
      </c>
      <c r="AA35" s="52">
        <f>E35+M35+T35</f>
        <v>4860</v>
      </c>
    </row>
    <row r="36" s="31" customFormat="1" ht="14.25">
      <c r="A36" s="32" t="s">
        <v>105</v>
      </c>
      <c r="B36" s="32" t="s">
        <v>106</v>
      </c>
      <c r="C36" s="32"/>
      <c r="D36" s="32"/>
      <c r="E36" s="49"/>
      <c r="F36" s="29">
        <f t="shared" si="8"/>
        <v>0</v>
      </c>
      <c r="G36" s="29">
        <f t="shared" si="9"/>
        <v>0</v>
      </c>
      <c r="H36" s="34"/>
      <c r="I36" s="34"/>
      <c r="J36" s="29">
        <f t="shared" si="10"/>
        <v>0</v>
      </c>
      <c r="K36" s="34"/>
      <c r="L36" s="34"/>
      <c r="M36" s="20">
        <f t="shared" si="11"/>
        <v>0</v>
      </c>
      <c r="N36" s="29">
        <f t="shared" si="12"/>
        <v>0</v>
      </c>
      <c r="O36" s="34"/>
      <c r="P36" s="34"/>
      <c r="Q36" s="29">
        <f t="shared" si="13"/>
        <v>0</v>
      </c>
      <c r="R36" s="35"/>
      <c r="S36" s="35"/>
      <c r="T36" s="53">
        <f t="shared" si="19"/>
        <v>0</v>
      </c>
      <c r="U36" s="35"/>
      <c r="V36" s="35"/>
      <c r="W36" s="35"/>
      <c r="X36" s="35"/>
      <c r="Y36" s="35"/>
      <c r="Z36" s="35"/>
    </row>
    <row r="37" s="3" customFormat="1" ht="15" customHeight="1">
      <c r="A37" s="27" t="s">
        <v>107</v>
      </c>
      <c r="B37" s="50" t="s">
        <v>108</v>
      </c>
      <c r="C37" s="50"/>
      <c r="D37" s="50"/>
      <c r="E37" s="29"/>
      <c r="F37" s="29">
        <f t="shared" si="8"/>
        <v>0</v>
      </c>
      <c r="G37" s="29">
        <f t="shared" si="9"/>
        <v>0</v>
      </c>
      <c r="H37" s="30"/>
      <c r="I37" s="30"/>
      <c r="J37" s="29">
        <f t="shared" si="10"/>
        <v>0</v>
      </c>
      <c r="K37" s="30"/>
      <c r="L37" s="30"/>
      <c r="M37" s="20">
        <f t="shared" si="11"/>
        <v>0</v>
      </c>
      <c r="N37" s="29">
        <f t="shared" si="12"/>
        <v>0</v>
      </c>
      <c r="O37" s="30"/>
      <c r="P37" s="30"/>
      <c r="Q37" s="29">
        <f t="shared" si="13"/>
        <v>0</v>
      </c>
      <c r="R37" s="20"/>
      <c r="S37" s="20"/>
      <c r="T37" s="51">
        <f t="shared" si="19"/>
        <v>0</v>
      </c>
      <c r="U37" s="20"/>
      <c r="V37" s="20"/>
      <c r="W37" s="20"/>
      <c r="X37" s="20"/>
      <c r="Y37" s="20"/>
      <c r="Z37" s="20"/>
    </row>
    <row r="38" s="3" customFormat="1" ht="14.25">
      <c r="A38" s="27" t="s">
        <v>109</v>
      </c>
      <c r="B38" s="27" t="s">
        <v>110</v>
      </c>
      <c r="C38" s="27"/>
      <c r="D38" s="27"/>
      <c r="E38" s="29"/>
      <c r="F38" s="29">
        <f t="shared" si="8"/>
        <v>0</v>
      </c>
      <c r="G38" s="29">
        <f t="shared" si="9"/>
        <v>0</v>
      </c>
      <c r="H38" s="30"/>
      <c r="I38" s="30"/>
      <c r="J38" s="29">
        <f t="shared" si="10"/>
        <v>0</v>
      </c>
      <c r="K38" s="30"/>
      <c r="L38" s="30"/>
      <c r="M38" s="20">
        <f t="shared" si="11"/>
        <v>0</v>
      </c>
      <c r="N38" s="29">
        <f t="shared" si="12"/>
        <v>0</v>
      </c>
      <c r="O38" s="30"/>
      <c r="P38" s="30"/>
      <c r="Q38" s="29">
        <f t="shared" si="13"/>
        <v>0</v>
      </c>
      <c r="R38" s="20"/>
      <c r="S38" s="20"/>
      <c r="T38" s="51">
        <f t="shared" si="19"/>
        <v>108</v>
      </c>
      <c r="U38" s="20"/>
      <c r="V38" s="20"/>
      <c r="W38" s="20"/>
      <c r="X38" s="20">
        <f>Y38+Z38</f>
        <v>108</v>
      </c>
      <c r="Y38" s="20">
        <v>18</v>
      </c>
      <c r="Z38" s="20">
        <v>90</v>
      </c>
    </row>
    <row r="39" s="3" customFormat="1" ht="15" customHeight="1">
      <c r="A39" s="27" t="s">
        <v>111</v>
      </c>
      <c r="B39" s="50" t="s">
        <v>112</v>
      </c>
      <c r="C39" s="50"/>
      <c r="D39" s="50"/>
      <c r="E39" s="29"/>
      <c r="F39" s="29">
        <f t="shared" si="8"/>
        <v>0</v>
      </c>
      <c r="G39" s="29">
        <f t="shared" si="9"/>
        <v>0</v>
      </c>
      <c r="H39" s="30"/>
      <c r="I39" s="30"/>
      <c r="J39" s="29">
        <f t="shared" si="10"/>
        <v>0</v>
      </c>
      <c r="K39" s="30"/>
      <c r="L39" s="30"/>
      <c r="M39" s="20">
        <f t="shared" si="11"/>
        <v>0</v>
      </c>
      <c r="N39" s="29">
        <f t="shared" si="12"/>
        <v>0</v>
      </c>
      <c r="O39" s="30"/>
      <c r="P39" s="30"/>
      <c r="Q39" s="29">
        <f t="shared" si="13"/>
        <v>0</v>
      </c>
      <c r="R39" s="20"/>
      <c r="S39" s="20"/>
      <c r="T39" s="51">
        <f t="shared" si="19"/>
        <v>0</v>
      </c>
      <c r="U39" s="20"/>
      <c r="V39" s="20"/>
      <c r="W39" s="20"/>
      <c r="X39" s="20"/>
      <c r="Y39" s="20"/>
      <c r="Z39" s="20"/>
    </row>
    <row r="40" s="3" customFormat="1" ht="63">
      <c r="A40" s="27" t="s">
        <v>113</v>
      </c>
      <c r="B40" s="50" t="s">
        <v>114</v>
      </c>
      <c r="C40" s="27" t="s">
        <v>115</v>
      </c>
      <c r="D40" s="27"/>
      <c r="E40" s="29"/>
      <c r="F40" s="29">
        <f t="shared" si="8"/>
        <v>0</v>
      </c>
      <c r="G40" s="29">
        <f t="shared" si="9"/>
        <v>0</v>
      </c>
      <c r="H40" s="30"/>
      <c r="I40" s="30"/>
      <c r="J40" s="29">
        <f t="shared" si="10"/>
        <v>0</v>
      </c>
      <c r="K40" s="30"/>
      <c r="L40" s="30"/>
      <c r="M40" s="54">
        <f t="shared" si="11"/>
        <v>0</v>
      </c>
      <c r="N40" s="29">
        <f t="shared" si="12"/>
        <v>0</v>
      </c>
      <c r="O40" s="30"/>
      <c r="P40" s="30"/>
      <c r="Q40" s="29">
        <f t="shared" si="13"/>
        <v>0</v>
      </c>
      <c r="R40" s="20"/>
      <c r="S40" s="20"/>
      <c r="T40" s="51">
        <f t="shared" si="19"/>
        <v>216</v>
      </c>
      <c r="U40" s="20"/>
      <c r="V40" s="20"/>
      <c r="W40" s="20"/>
      <c r="X40" s="20">
        <f>Y40+Z40</f>
        <v>216</v>
      </c>
      <c r="Y40" s="20">
        <v>108</v>
      </c>
      <c r="Z40" s="20">
        <v>108</v>
      </c>
    </row>
    <row r="41" s="3" customFormat="1">
      <c r="D41" s="9" t="s">
        <v>116</v>
      </c>
      <c r="E41" s="9"/>
      <c r="F41" s="9"/>
      <c r="G41" s="9"/>
    </row>
    <row r="42" s="3" customFormat="1"/>
    <row r="43" s="3" customFormat="1">
      <c r="C43" s="25" t="s">
        <v>117</v>
      </c>
      <c r="D43" s="25" t="s">
        <v>118</v>
      </c>
      <c r="E43" s="20">
        <v>23</v>
      </c>
      <c r="F43" s="20"/>
      <c r="G43" s="20">
        <v>13</v>
      </c>
      <c r="H43" s="20"/>
      <c r="I43" s="20"/>
      <c r="J43" s="20">
        <v>10</v>
      </c>
      <c r="K43" s="20"/>
      <c r="L43" s="20"/>
      <c r="M43" s="20">
        <v>33</v>
      </c>
      <c r="N43" s="20">
        <v>13</v>
      </c>
      <c r="O43" s="20"/>
      <c r="P43" s="20"/>
      <c r="Q43" s="20">
        <v>20</v>
      </c>
      <c r="R43" s="25"/>
      <c r="S43" s="25"/>
      <c r="T43" s="25"/>
      <c r="U43" s="25"/>
      <c r="V43" s="25"/>
      <c r="W43" s="25"/>
      <c r="X43" s="25"/>
      <c r="Y43" s="25"/>
      <c r="Z43" s="25"/>
    </row>
    <row r="44" s="3" customFormat="1">
      <c r="C44" s="25" t="s">
        <v>119</v>
      </c>
      <c r="D44" s="25" t="s">
        <v>118</v>
      </c>
      <c r="E44" s="20">
        <v>38</v>
      </c>
      <c r="F44" s="20"/>
      <c r="G44" s="25">
        <v>15</v>
      </c>
      <c r="H44" s="20"/>
      <c r="I44" s="20"/>
      <c r="J44" s="20">
        <v>23</v>
      </c>
      <c r="K44" s="20"/>
      <c r="L44" s="20"/>
      <c r="M44" s="20">
        <v>39</v>
      </c>
      <c r="N44" s="20">
        <v>15</v>
      </c>
      <c r="O44" s="20"/>
      <c r="P44" s="20"/>
      <c r="Q44" s="20">
        <v>24</v>
      </c>
      <c r="R44" s="20"/>
      <c r="S44" s="20"/>
      <c r="T44" s="20">
        <v>34</v>
      </c>
      <c r="U44" s="20">
        <v>11</v>
      </c>
      <c r="V44" s="20"/>
      <c r="W44" s="20"/>
      <c r="X44" s="20">
        <v>23</v>
      </c>
      <c r="Y44" s="20"/>
      <c r="Z44" s="20"/>
    </row>
    <row r="45" s="3" customFormat="1">
      <c r="C45" s="25" t="s">
        <v>120</v>
      </c>
      <c r="D45" s="25" t="s">
        <v>118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>
        <v>3</v>
      </c>
      <c r="U45" s="25">
        <v>3</v>
      </c>
      <c r="V45" s="20"/>
      <c r="W45" s="20"/>
      <c r="X45" s="20"/>
      <c r="Y45" s="20"/>
      <c r="Z45" s="20"/>
    </row>
    <row r="46" s="3" customFormat="1">
      <c r="C46" s="25" t="s">
        <v>121</v>
      </c>
      <c r="D46" s="25" t="s">
        <v>118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>
        <v>3</v>
      </c>
      <c r="U46" s="20"/>
      <c r="V46" s="20"/>
      <c r="W46" s="20"/>
      <c r="X46" s="20">
        <v>3</v>
      </c>
      <c r="Y46" s="20"/>
      <c r="Z46" s="20"/>
    </row>
    <row r="47" s="3" customFormat="1">
      <c r="C47" s="25" t="s">
        <v>122</v>
      </c>
      <c r="D47" s="25" t="s">
        <v>118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="3" customFormat="1">
      <c r="C48" s="25" t="s">
        <v>123</v>
      </c>
      <c r="D48" s="25" t="s">
        <v>118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="3" customFormat="1">
      <c r="C49" s="25" t="s">
        <v>124</v>
      </c>
      <c r="D49" s="25" t="s">
        <v>118</v>
      </c>
      <c r="E49" s="20">
        <v>2</v>
      </c>
      <c r="F49" s="20"/>
      <c r="G49" s="20"/>
      <c r="H49" s="20"/>
      <c r="I49" s="20"/>
      <c r="J49" s="20">
        <v>2</v>
      </c>
      <c r="K49" s="20"/>
      <c r="L49" s="20"/>
      <c r="M49" s="20">
        <v>1</v>
      </c>
      <c r="N49" s="20"/>
      <c r="O49" s="20"/>
      <c r="P49" s="20"/>
      <c r="Q49" s="20">
        <v>1</v>
      </c>
      <c r="R49" s="20"/>
      <c r="S49" s="20"/>
      <c r="T49" s="20"/>
      <c r="U49" s="20"/>
      <c r="V49" s="20"/>
      <c r="W49" s="20"/>
      <c r="X49" s="20"/>
      <c r="Y49" s="20"/>
      <c r="Z49" s="20"/>
    </row>
    <row r="50" s="3" customFormat="1"/>
    <row r="51" s="3" customFormat="1"/>
  </sheetData>
  <mergeCells count="43">
    <mergeCell ref="G3:I3"/>
    <mergeCell ref="J3:L3"/>
    <mergeCell ref="N3:P3"/>
    <mergeCell ref="Q3:S3"/>
    <mergeCell ref="U3:W3"/>
    <mergeCell ref="X3:Z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A18:A19"/>
    <mergeCell ref="B18:D18"/>
    <mergeCell ref="B19:D19"/>
    <mergeCell ref="A20:A21"/>
    <mergeCell ref="B20:D20"/>
    <mergeCell ref="B21:D21"/>
    <mergeCell ref="A22:A23"/>
    <mergeCell ref="B22:D22"/>
    <mergeCell ref="B23:D23"/>
    <mergeCell ref="A24:A25"/>
    <mergeCell ref="B24:D24"/>
    <mergeCell ref="B25:D25"/>
    <mergeCell ref="B26:D26"/>
    <mergeCell ref="B27:D27"/>
    <mergeCell ref="B28:D28"/>
    <mergeCell ref="B29:D29"/>
    <mergeCell ref="B30:D30"/>
    <mergeCell ref="B31:D31"/>
    <mergeCell ref="B34:D34"/>
    <mergeCell ref="B36:D36"/>
    <mergeCell ref="B37:D37"/>
    <mergeCell ref="B38:D38"/>
    <mergeCell ref="B39:D39"/>
  </mergeCells>
  <printOptions headings="0" gridLines="1"/>
  <pageMargins left="0.118055555555556" right="0.118055555555556" top="0.19652777777777802" bottom="0.15763888888888899" header="0.51180555555555496" footer="0.51180555555555496"/>
  <pageSetup blackAndWhite="0" cellComments="none" copies="1" draft="0" errors="displayed" firstPageNumber="0" fitToHeight="0" fitToWidth="1" horizontalDpi="300" orientation="landscape" pageOrder="downThenOver" paperSize="9" scale="100" useFirstPageNumber="0" usePrinterDefaults="1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20">
      <pane activePane="bottomRight" state="frozen" topLeftCell="E9" xSplit="4" ySplit="8"/>
      <selection activeCell="E1" activeCellId="0" sqref="E1"/>
    </sheetView>
  </sheetViews>
  <sheetFormatPr defaultRowHeight="12.75"/>
  <cols>
    <col bestFit="1" customWidth="1" min="1" max="1" style="55" width="9.140625"/>
    <col bestFit="1" customWidth="1" min="2" max="2" style="55" width="29.5703125"/>
    <col bestFit="1" customWidth="1" min="3" max="3" style="55" width="3.42578125"/>
    <col bestFit="1" customWidth="1" min="4" max="4" style="55" width="5.85546875"/>
    <col bestFit="1" customWidth="1" min="5" max="5" style="55" width="9.140625"/>
    <col bestFit="1" customWidth="1" min="6" max="6" style="56" width="5.42578125"/>
    <col bestFit="1" customWidth="1" min="7" max="7" style="55" width="9.42578125"/>
    <col bestFit="1" customWidth="1" min="8" max="8" style="55" width="6.7109375"/>
    <col bestFit="1" customWidth="1" min="9" max="9" style="55" width="5.28515625"/>
    <col bestFit="1" customWidth="1" min="10" max="10" style="55" width="5"/>
    <col bestFit="1" customWidth="1" min="11" max="11" style="55" width="5.28515625"/>
    <col bestFit="1" customWidth="1" min="12" max="12" style="55" width="4.140625"/>
    <col bestFit="1" customWidth="1" min="13" max="13" style="55" width="4.5703125"/>
    <col bestFit="1" customWidth="1" min="14" max="14" style="55" width="6"/>
    <col bestFit="1" customWidth="1" min="15" max="15" style="55" width="5.5703125"/>
    <col bestFit="1" customWidth="1" min="16" max="16" style="55" width="3.7109375"/>
    <col bestFit="1" customWidth="1" min="17" max="17" style="55" width="3.85546875"/>
    <col bestFit="1" customWidth="1" min="18" max="18" style="55" width="5.5703125"/>
    <col bestFit="1" customWidth="1" min="19" max="20" style="55" width="4"/>
    <col bestFit="1" customWidth="1" min="21" max="21" style="55" width="4.5703125"/>
    <col bestFit="1" customWidth="1" min="22" max="22" style="55" width="4"/>
    <col bestFit="1" customWidth="1" min="23" max="23" style="55" width="3.85546875"/>
    <col bestFit="1" customWidth="1" min="24" max="24" style="55" width="5.5703125"/>
    <col bestFit="1" customWidth="1" min="25" max="25" style="55" width="4.85546875"/>
    <col bestFit="1" customWidth="1" min="26" max="26" style="55" width="4"/>
    <col bestFit="1" customWidth="1" min="27" max="27" style="55" width="4.140625"/>
    <col bestFit="1" customWidth="1" min="28" max="29" style="55" width="3.85546875"/>
    <col bestFit="1" customWidth="1" min="30" max="31" style="55" width="5.5703125"/>
    <col bestFit="1" customWidth="1" min="32" max="32" style="55" width="4.42578125"/>
    <col bestFit="1" customWidth="1" min="33" max="33" style="55" width="3.85546875"/>
    <col bestFit="1" customWidth="1" min="34" max="34" style="57" width="6.140625"/>
    <col bestFit="1" customWidth="1" min="35" max="257" style="55" width="9.140625"/>
    <col bestFit="1" customWidth="1" min="258" max="1025" width="9.140625"/>
  </cols>
  <sheetData>
    <row r="1" s="55" customFormat="1">
      <c r="A1" s="58"/>
      <c r="AH1" s="57"/>
    </row>
    <row r="2" s="55" customFormat="1">
      <c r="AH2" s="57"/>
    </row>
    <row r="3" s="55" customFormat="1" ht="15.75" customHeight="1">
      <c r="A3" s="59" t="s">
        <v>125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="55" customFormat="1">
      <c r="AH4" s="57"/>
    </row>
    <row r="5" s="55" customFormat="1" ht="13.5" customHeight="1">
      <c r="A5" s="50" t="s">
        <v>126</v>
      </c>
      <c r="B5" s="50" t="s">
        <v>127</v>
      </c>
      <c r="C5" s="50"/>
      <c r="D5" s="50"/>
      <c r="E5" s="50" t="s">
        <v>128</v>
      </c>
      <c r="F5" s="50"/>
      <c r="G5" s="60" t="s">
        <v>129</v>
      </c>
      <c r="H5" s="61"/>
      <c r="I5" s="61"/>
      <c r="J5" s="61"/>
      <c r="K5" s="61"/>
      <c r="L5" s="61"/>
      <c r="M5" s="62"/>
      <c r="N5" s="50" t="s">
        <v>130</v>
      </c>
      <c r="O5" s="50"/>
      <c r="P5" s="63" t="s">
        <v>131</v>
      </c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4" t="s">
        <v>132</v>
      </c>
    </row>
    <row r="6" s="55" customFormat="1" ht="25.5" customHeight="1">
      <c r="A6" s="50"/>
      <c r="B6" s="50"/>
      <c r="C6" s="50"/>
      <c r="D6" s="50"/>
      <c r="E6" s="50"/>
      <c r="F6" s="50"/>
      <c r="G6" s="50" t="s">
        <v>133</v>
      </c>
      <c r="H6" s="50" t="s">
        <v>134</v>
      </c>
      <c r="I6" s="50"/>
      <c r="J6" s="50"/>
      <c r="K6" s="50"/>
      <c r="L6" s="50"/>
      <c r="M6" s="50"/>
      <c r="N6" s="50" t="s">
        <v>135</v>
      </c>
      <c r="O6" s="27" t="s">
        <v>136</v>
      </c>
      <c r="P6" s="27" t="s">
        <v>137</v>
      </c>
      <c r="Q6" s="27"/>
      <c r="R6" s="27"/>
      <c r="S6" s="27"/>
      <c r="T6" s="27"/>
      <c r="U6" s="27"/>
      <c r="V6" s="27" t="s">
        <v>138</v>
      </c>
      <c r="W6" s="27"/>
      <c r="X6" s="27"/>
      <c r="Y6" s="27"/>
      <c r="Z6" s="27"/>
      <c r="AA6" s="27"/>
      <c r="AB6" s="27" t="s">
        <v>139</v>
      </c>
      <c r="AC6" s="27"/>
      <c r="AD6" s="27"/>
      <c r="AE6" s="27"/>
      <c r="AF6" s="27"/>
      <c r="AG6" s="27"/>
      <c r="AH6" s="64"/>
    </row>
    <row r="7" s="55" customFormat="1" ht="38.25" customHeight="1">
      <c r="A7" s="50"/>
      <c r="B7" s="50"/>
      <c r="C7" s="50"/>
      <c r="D7" s="50"/>
      <c r="E7" s="65" t="s">
        <v>140</v>
      </c>
      <c r="F7" s="65" t="s">
        <v>141</v>
      </c>
      <c r="G7" s="50"/>
      <c r="H7" s="65" t="s">
        <v>142</v>
      </c>
      <c r="I7" s="27" t="s">
        <v>143</v>
      </c>
      <c r="J7" s="27"/>
      <c r="K7" s="27"/>
      <c r="L7" s="27" t="s">
        <v>47</v>
      </c>
      <c r="M7" s="65" t="s">
        <v>144</v>
      </c>
      <c r="N7" s="50"/>
      <c r="O7" s="50"/>
      <c r="P7" s="27" t="s">
        <v>145</v>
      </c>
      <c r="Q7" s="27"/>
      <c r="R7" s="27"/>
      <c r="S7" s="27"/>
      <c r="T7" s="27"/>
      <c r="U7" s="27" t="s">
        <v>130</v>
      </c>
      <c r="V7" s="27" t="s">
        <v>145</v>
      </c>
      <c r="W7" s="27"/>
      <c r="X7" s="27"/>
      <c r="Y7" s="27"/>
      <c r="Z7" s="27"/>
      <c r="AA7" s="27" t="s">
        <v>130</v>
      </c>
      <c r="AB7" s="27" t="s">
        <v>145</v>
      </c>
      <c r="AC7" s="27"/>
      <c r="AD7" s="27"/>
      <c r="AE7" s="27"/>
      <c r="AF7" s="27"/>
      <c r="AG7" s="27" t="s">
        <v>130</v>
      </c>
      <c r="AH7" s="64"/>
      <c r="AJ7" s="57"/>
    </row>
    <row r="8" s="55" customFormat="1" ht="39.600000000000001" customHeight="1">
      <c r="A8" s="50"/>
      <c r="B8" s="50"/>
      <c r="C8" s="50"/>
      <c r="D8" s="50"/>
      <c r="E8" s="65"/>
      <c r="F8" s="65"/>
      <c r="G8" s="50"/>
      <c r="H8" s="65"/>
      <c r="I8" s="27" t="s">
        <v>146</v>
      </c>
      <c r="J8" s="27" t="s">
        <v>147</v>
      </c>
      <c r="K8" s="27" t="s">
        <v>148</v>
      </c>
      <c r="L8" s="27"/>
      <c r="M8" s="65"/>
      <c r="N8" s="50"/>
      <c r="O8" s="50"/>
      <c r="P8" s="65" t="s">
        <v>146</v>
      </c>
      <c r="Q8" s="65" t="s">
        <v>147</v>
      </c>
      <c r="R8" s="65" t="s">
        <v>148</v>
      </c>
      <c r="S8" s="65" t="s">
        <v>47</v>
      </c>
      <c r="T8" s="65" t="s">
        <v>144</v>
      </c>
      <c r="U8" s="27"/>
      <c r="V8" s="65" t="s">
        <v>146</v>
      </c>
      <c r="W8" s="65" t="s">
        <v>147</v>
      </c>
      <c r="X8" s="65" t="s">
        <v>148</v>
      </c>
      <c r="Y8" s="65" t="s">
        <v>47</v>
      </c>
      <c r="Z8" s="65" t="s">
        <v>144</v>
      </c>
      <c r="AA8" s="27"/>
      <c r="AB8" s="65" t="s">
        <v>146</v>
      </c>
      <c r="AC8" s="65" t="s">
        <v>147</v>
      </c>
      <c r="AD8" s="65" t="s">
        <v>148</v>
      </c>
      <c r="AE8" s="65" t="s">
        <v>47</v>
      </c>
      <c r="AF8" s="65" t="s">
        <v>144</v>
      </c>
      <c r="AG8" s="27"/>
      <c r="AH8" s="64"/>
    </row>
    <row r="9" s="57" customFormat="1">
      <c r="A9" s="66"/>
      <c r="B9" s="67" t="s">
        <v>116</v>
      </c>
      <c r="C9" s="67"/>
      <c r="D9" s="67"/>
      <c r="E9" s="67"/>
      <c r="F9" s="67"/>
      <c r="G9" s="68">
        <f>G39+G45+G50+G53</f>
        <v>6624</v>
      </c>
      <c r="H9" s="67"/>
      <c r="I9" s="67"/>
      <c r="J9" s="67"/>
      <c r="K9" s="67"/>
      <c r="L9" s="67"/>
      <c r="M9" s="67"/>
      <c r="N9" s="67"/>
      <c r="O9" s="68">
        <f>O39+O45+O50+O56+O59</f>
        <v>184</v>
      </c>
      <c r="P9" s="69"/>
      <c r="Q9" s="69"/>
      <c r="R9" s="69"/>
      <c r="S9" s="69"/>
      <c r="T9" s="65"/>
      <c r="U9" s="68">
        <f>U39+U45+U50+U56+U59</f>
        <v>68</v>
      </c>
      <c r="V9" s="69"/>
      <c r="W9" s="69"/>
      <c r="X9" s="69"/>
      <c r="Y9" s="69"/>
      <c r="Z9" s="65"/>
      <c r="AA9" s="68">
        <f>AA39+AA45+AA50+AA56+AA59</f>
        <v>56</v>
      </c>
      <c r="AB9" s="69"/>
      <c r="AC9" s="69"/>
      <c r="AD9" s="69"/>
      <c r="AE9" s="69"/>
      <c r="AF9" s="65"/>
      <c r="AG9" s="68">
        <f>AG39+AG45+AG50+AG56+AG59</f>
        <v>60</v>
      </c>
      <c r="AH9" s="68">
        <f>O9/1.5</f>
        <v>122.66666666666667</v>
      </c>
    </row>
    <row r="10" s="57" customFormat="1" ht="25.5" customHeight="1">
      <c r="A10" s="70"/>
      <c r="B10" s="71" t="s">
        <v>149</v>
      </c>
      <c r="C10" s="71"/>
      <c r="D10" s="71"/>
      <c r="E10" s="72"/>
      <c r="F10" s="72"/>
      <c r="G10" s="73">
        <f>G9-G35-G36-G37-G38</f>
        <v>6480</v>
      </c>
      <c r="H10" s="72"/>
      <c r="I10" s="72"/>
      <c r="J10" s="72"/>
      <c r="K10" s="72"/>
      <c r="L10" s="72"/>
      <c r="M10" s="72"/>
      <c r="N10" s="72"/>
      <c r="O10" s="73">
        <f>O39-O27-O29-O31-O33-O35-O36-O37-O38+O45+O49+O53</f>
        <v>180</v>
      </c>
      <c r="P10" s="74"/>
      <c r="Q10" s="74"/>
      <c r="R10" s="74"/>
      <c r="S10" s="74"/>
      <c r="T10" s="74"/>
      <c r="U10" s="73">
        <f>U9-U35-U36-U37-U38</f>
        <v>66</v>
      </c>
      <c r="V10" s="74"/>
      <c r="W10" s="74"/>
      <c r="X10" s="74"/>
      <c r="Y10" s="74"/>
      <c r="Z10" s="74"/>
      <c r="AA10" s="73">
        <f>AA9-AA35-AA36-AA37-AA38</f>
        <v>54</v>
      </c>
      <c r="AB10" s="74"/>
      <c r="AC10" s="74"/>
      <c r="AD10" s="74"/>
      <c r="AE10" s="74"/>
      <c r="AF10" s="74"/>
      <c r="AG10" s="73">
        <f>AG9-AG35-AG38</f>
        <v>60</v>
      </c>
      <c r="AH10" s="73">
        <f>O10/1.5</f>
        <v>120</v>
      </c>
    </row>
    <row r="11" s="55" customFormat="1">
      <c r="A11" s="75"/>
      <c r="B11" s="61"/>
      <c r="C11" s="61"/>
      <c r="D11" s="61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7"/>
    </row>
    <row r="12" s="55" customFormat="1" ht="22.149999999999999" customHeight="1">
      <c r="A12" s="24" t="s">
        <v>43</v>
      </c>
      <c r="B12" s="78" t="s">
        <v>44</v>
      </c>
      <c r="C12" s="79" t="s">
        <v>150</v>
      </c>
      <c r="D12" s="80" t="s">
        <v>151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81"/>
    </row>
    <row r="13" s="55" customFormat="1" ht="11.25" customHeight="1">
      <c r="A13" s="27" t="s">
        <v>48</v>
      </c>
      <c r="B13" s="27" t="s">
        <v>152</v>
      </c>
      <c r="C13" s="27"/>
      <c r="D13" s="27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="55" customFormat="1" ht="13.15" customHeight="1">
      <c r="A14" s="27" t="s">
        <v>49</v>
      </c>
      <c r="B14" s="50" t="s">
        <v>50</v>
      </c>
      <c r="C14" s="50"/>
      <c r="D14" s="50"/>
      <c r="E14" s="27" t="s">
        <v>153</v>
      </c>
      <c r="F14" s="27">
        <v>1.2</v>
      </c>
      <c r="G14" s="82">
        <f t="shared" ref="G14:G38" si="20">O14*36</f>
        <v>180</v>
      </c>
      <c r="H14" s="27">
        <f t="shared" ref="H14:H15" si="21">SUM(I14+K14+M14)</f>
        <v>48</v>
      </c>
      <c r="I14" s="27">
        <f>P14+V14+AB14</f>
        <v>0</v>
      </c>
      <c r="J14" s="27">
        <v>0</v>
      </c>
      <c r="K14" s="27">
        <f>22+24</f>
        <v>46</v>
      </c>
      <c r="L14" s="82">
        <f>50+82</f>
        <v>132</v>
      </c>
      <c r="M14" s="27">
        <v>2</v>
      </c>
      <c r="N14" s="82">
        <v>5</v>
      </c>
      <c r="O14" s="82">
        <v>5</v>
      </c>
      <c r="P14" s="27"/>
      <c r="Q14" s="27"/>
      <c r="R14" s="27">
        <f>22+24</f>
        <v>46</v>
      </c>
      <c r="S14" s="82">
        <f>50+82</f>
        <v>132</v>
      </c>
      <c r="T14" s="27">
        <v>2</v>
      </c>
      <c r="U14" s="27">
        <v>5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83">
        <f>N14/1.5</f>
        <v>3.3333333333333335</v>
      </c>
    </row>
    <row r="15" s="55" customFormat="1" ht="13.9" customHeight="1">
      <c r="A15" s="27" t="s">
        <v>51</v>
      </c>
      <c r="B15" s="50" t="s">
        <v>52</v>
      </c>
      <c r="C15" s="50"/>
      <c r="D15" s="50"/>
      <c r="E15" s="27" t="s">
        <v>153</v>
      </c>
      <c r="F15" s="27">
        <v>1.2</v>
      </c>
      <c r="G15" s="82">
        <f t="shared" si="20"/>
        <v>144</v>
      </c>
      <c r="H15" s="27">
        <f t="shared" si="21"/>
        <v>48</v>
      </c>
      <c r="I15" s="27">
        <f>8+8</f>
        <v>16</v>
      </c>
      <c r="J15" s="27">
        <f>Q15+W15+AC15</f>
        <v>0</v>
      </c>
      <c r="K15" s="27">
        <f>16+14</f>
        <v>30</v>
      </c>
      <c r="L15" s="27">
        <v>48</v>
      </c>
      <c r="M15" s="27">
        <v>2</v>
      </c>
      <c r="N15" s="82">
        <v>4</v>
      </c>
      <c r="O15" s="82">
        <v>4</v>
      </c>
      <c r="P15" s="27">
        <f>8+8</f>
        <v>16</v>
      </c>
      <c r="Q15" s="27"/>
      <c r="R15" s="27">
        <f>16+14</f>
        <v>30</v>
      </c>
      <c r="S15" s="27">
        <v>48</v>
      </c>
      <c r="T15" s="27">
        <v>2</v>
      </c>
      <c r="U15" s="27">
        <v>4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84">
        <f>O15/1.5</f>
        <v>2.6666666666666665</v>
      </c>
    </row>
    <row r="16" s="85" customFormat="1" ht="13.15" customHeight="1">
      <c r="A16" s="32" t="s">
        <v>53</v>
      </c>
      <c r="B16" s="32" t="s">
        <v>54</v>
      </c>
      <c r="C16" s="32"/>
      <c r="D16" s="32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</row>
    <row r="17" s="85" customFormat="1" ht="13.15" customHeight="1">
      <c r="A17" s="32" t="s">
        <v>55</v>
      </c>
      <c r="B17" s="32" t="s">
        <v>56</v>
      </c>
      <c r="C17" s="32"/>
      <c r="D17" s="32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  <row r="18" s="55" customFormat="1" ht="12.6" customHeight="1">
      <c r="A18" s="27" t="s">
        <v>57</v>
      </c>
      <c r="B18" s="28" t="s">
        <v>16</v>
      </c>
      <c r="C18" s="28"/>
      <c r="D18" s="28"/>
      <c r="E18" s="27" t="s">
        <v>154</v>
      </c>
      <c r="F18" s="27" t="s">
        <v>155</v>
      </c>
      <c r="G18" s="82">
        <f t="shared" si="20"/>
        <v>216</v>
      </c>
      <c r="H18" s="27">
        <f t="shared" ref="H18:H38" si="22">I18+J18+K18+M18</f>
        <v>120</v>
      </c>
      <c r="I18" s="27">
        <f>P18+V18</f>
        <v>40</v>
      </c>
      <c r="J18" s="27">
        <f t="shared" ref="J18:J39" si="23">Q18+W18+AC18</f>
        <v>0</v>
      </c>
      <c r="K18" s="27">
        <f>R18+X18</f>
        <v>78</v>
      </c>
      <c r="L18" s="27">
        <f>S18+Y18</f>
        <v>96</v>
      </c>
      <c r="M18" s="27">
        <v>2</v>
      </c>
      <c r="N18" s="27">
        <v>6</v>
      </c>
      <c r="O18" s="27">
        <v>6</v>
      </c>
      <c r="P18" s="27">
        <f>10+10</f>
        <v>20</v>
      </c>
      <c r="Q18" s="27"/>
      <c r="R18" s="27">
        <f>20+20</f>
        <v>40</v>
      </c>
      <c r="S18" s="27">
        <v>48</v>
      </c>
      <c r="T18" s="27">
        <v>0</v>
      </c>
      <c r="U18" s="27">
        <v>3</v>
      </c>
      <c r="V18" s="27">
        <f>10+10</f>
        <v>20</v>
      </c>
      <c r="W18" s="27"/>
      <c r="X18" s="27">
        <f>20+18</f>
        <v>38</v>
      </c>
      <c r="Y18" s="27">
        <v>48</v>
      </c>
      <c r="Z18" s="27">
        <v>2</v>
      </c>
      <c r="AA18" s="27">
        <v>3</v>
      </c>
      <c r="AB18" s="27"/>
      <c r="AC18" s="27"/>
      <c r="AD18" s="27"/>
      <c r="AE18" s="27"/>
      <c r="AF18" s="27"/>
      <c r="AG18" s="27"/>
      <c r="AH18" s="87">
        <f>O18/1.5</f>
        <v>4</v>
      </c>
    </row>
    <row r="19" s="55" customFormat="1" ht="12.6" customHeight="1">
      <c r="A19" s="27" t="s">
        <v>58</v>
      </c>
      <c r="B19" s="28" t="s">
        <v>59</v>
      </c>
      <c r="C19" s="28"/>
      <c r="D19" s="28"/>
      <c r="E19" s="88"/>
      <c r="F19" s="88" t="s">
        <v>156</v>
      </c>
      <c r="G19" s="82">
        <f t="shared" si="20"/>
        <v>72</v>
      </c>
      <c r="H19" s="27">
        <f t="shared" si="22"/>
        <v>56</v>
      </c>
      <c r="I19" s="88">
        <f>10+10</f>
        <v>20</v>
      </c>
      <c r="J19" s="27">
        <f t="shared" si="23"/>
        <v>0</v>
      </c>
      <c r="K19" s="88">
        <f>18+18</f>
        <v>36</v>
      </c>
      <c r="L19" s="88">
        <f>8+8</f>
        <v>16</v>
      </c>
      <c r="M19" s="88"/>
      <c r="N19" s="82">
        <v>2</v>
      </c>
      <c r="O19" s="27">
        <v>2</v>
      </c>
      <c r="P19" s="82">
        <v>10</v>
      </c>
      <c r="Q19" s="88"/>
      <c r="R19" s="88">
        <v>18</v>
      </c>
      <c r="S19" s="88">
        <v>8</v>
      </c>
      <c r="T19" s="88"/>
      <c r="U19" s="82">
        <v>1</v>
      </c>
      <c r="V19" s="88">
        <v>10</v>
      </c>
      <c r="W19" s="88"/>
      <c r="X19" s="88">
        <v>18</v>
      </c>
      <c r="Y19" s="88">
        <v>8</v>
      </c>
      <c r="Z19" s="88"/>
      <c r="AA19" s="82">
        <v>1</v>
      </c>
      <c r="AB19" s="88"/>
      <c r="AC19" s="88"/>
      <c r="AD19" s="88"/>
      <c r="AE19" s="88"/>
      <c r="AF19" s="88"/>
      <c r="AG19" s="88"/>
      <c r="AH19" s="89"/>
    </row>
    <row r="20" s="55" customFormat="1" ht="12.6" customHeight="1">
      <c r="A20" s="27" t="s">
        <v>60</v>
      </c>
      <c r="B20" s="28" t="s">
        <v>61</v>
      </c>
      <c r="C20" s="28"/>
      <c r="D20" s="28"/>
      <c r="E20" s="27"/>
      <c r="F20" s="88" t="s">
        <v>156</v>
      </c>
      <c r="G20" s="82">
        <f t="shared" si="20"/>
        <v>72</v>
      </c>
      <c r="H20" s="27">
        <f t="shared" si="22"/>
        <v>40</v>
      </c>
      <c r="I20" s="27">
        <f t="shared" ref="I20:I23" si="24">8+8</f>
        <v>16</v>
      </c>
      <c r="J20" s="27">
        <f t="shared" si="23"/>
        <v>0</v>
      </c>
      <c r="K20" s="27">
        <f t="shared" ref="K20:K23" si="25">12+12</f>
        <v>24</v>
      </c>
      <c r="L20" s="27">
        <f t="shared" ref="L20:L23" si="26">16+16</f>
        <v>32</v>
      </c>
      <c r="M20" s="27">
        <v>0</v>
      </c>
      <c r="N20" s="27">
        <v>2</v>
      </c>
      <c r="O20" s="27">
        <v>2</v>
      </c>
      <c r="P20" s="27">
        <v>8</v>
      </c>
      <c r="Q20" s="27"/>
      <c r="R20" s="27">
        <v>8</v>
      </c>
      <c r="S20" s="27">
        <v>5</v>
      </c>
      <c r="T20" s="27">
        <v>2</v>
      </c>
      <c r="U20" s="27">
        <v>1</v>
      </c>
      <c r="V20" s="27">
        <v>16</v>
      </c>
      <c r="W20" s="27"/>
      <c r="X20" s="27">
        <v>16</v>
      </c>
      <c r="Y20" s="27">
        <v>11</v>
      </c>
      <c r="Z20" s="27">
        <v>6</v>
      </c>
      <c r="AA20" s="27">
        <v>1</v>
      </c>
      <c r="AB20" s="27"/>
      <c r="AC20" s="27"/>
      <c r="AD20" s="27"/>
      <c r="AE20" s="27"/>
      <c r="AF20" s="27"/>
      <c r="AG20" s="27"/>
      <c r="AH20" s="89"/>
    </row>
    <row r="21" s="55" customFormat="1" ht="13.5" customHeight="1">
      <c r="A21" s="27" t="s">
        <v>62</v>
      </c>
      <c r="B21" s="28" t="s">
        <v>63</v>
      </c>
      <c r="C21" s="28"/>
      <c r="D21" s="28"/>
      <c r="E21" s="27"/>
      <c r="F21" s="27" t="s">
        <v>157</v>
      </c>
      <c r="G21" s="82">
        <f t="shared" si="20"/>
        <v>72</v>
      </c>
      <c r="H21" s="27">
        <f t="shared" si="22"/>
        <v>40</v>
      </c>
      <c r="I21" s="27">
        <f t="shared" si="24"/>
        <v>16</v>
      </c>
      <c r="J21" s="27">
        <v>0</v>
      </c>
      <c r="K21" s="27">
        <f t="shared" si="25"/>
        <v>24</v>
      </c>
      <c r="L21" s="27">
        <f t="shared" si="26"/>
        <v>32</v>
      </c>
      <c r="M21" s="27">
        <v>0</v>
      </c>
      <c r="N21" s="27">
        <v>2</v>
      </c>
      <c r="O21" s="27">
        <v>2</v>
      </c>
      <c r="P21" s="27"/>
      <c r="Q21" s="27"/>
      <c r="R21" s="27"/>
      <c r="S21" s="27"/>
      <c r="T21" s="27"/>
      <c r="U21" s="27"/>
      <c r="V21" s="27">
        <f>8+8</f>
        <v>16</v>
      </c>
      <c r="W21" s="27">
        <v>0</v>
      </c>
      <c r="X21" s="27">
        <f>12+12</f>
        <v>24</v>
      </c>
      <c r="Y21" s="27">
        <f>16+16</f>
        <v>32</v>
      </c>
      <c r="Z21" s="27">
        <v>0</v>
      </c>
      <c r="AA21" s="27">
        <v>2</v>
      </c>
      <c r="AB21" s="27"/>
      <c r="AC21" s="27"/>
      <c r="AD21" s="27"/>
      <c r="AE21" s="27"/>
      <c r="AF21" s="27"/>
      <c r="AG21" s="27"/>
      <c r="AH21" s="89"/>
    </row>
    <row r="22" s="55" customFormat="1" ht="12" customHeight="1">
      <c r="A22" s="27" t="s">
        <v>64</v>
      </c>
      <c r="B22" s="28" t="s">
        <v>65</v>
      </c>
      <c r="C22" s="28"/>
      <c r="D22" s="28"/>
      <c r="E22" s="27"/>
      <c r="F22" s="27">
        <v>4</v>
      </c>
      <c r="G22" s="82">
        <f t="shared" si="20"/>
        <v>72</v>
      </c>
      <c r="H22" s="27">
        <f t="shared" si="22"/>
        <v>20</v>
      </c>
      <c r="I22" s="27">
        <v>2</v>
      </c>
      <c r="J22" s="27">
        <f t="shared" si="23"/>
        <v>0</v>
      </c>
      <c r="K22" s="27">
        <v>18</v>
      </c>
      <c r="L22" s="27">
        <v>52</v>
      </c>
      <c r="M22" s="27">
        <v>0</v>
      </c>
      <c r="N22" s="27">
        <v>2</v>
      </c>
      <c r="O22" s="27">
        <v>2</v>
      </c>
      <c r="P22" s="27"/>
      <c r="Q22" s="27"/>
      <c r="R22" s="27"/>
      <c r="S22" s="27"/>
      <c r="T22" s="27"/>
      <c r="U22" s="27"/>
      <c r="V22" s="27">
        <v>2</v>
      </c>
      <c r="W22" s="27"/>
      <c r="X22" s="27">
        <v>18</v>
      </c>
      <c r="Y22" s="27">
        <v>52</v>
      </c>
      <c r="Z22" s="27">
        <v>0</v>
      </c>
      <c r="AA22" s="90">
        <v>2</v>
      </c>
      <c r="AB22" s="27"/>
      <c r="AC22" s="27"/>
      <c r="AD22" s="27"/>
      <c r="AE22" s="27"/>
      <c r="AF22" s="27"/>
      <c r="AG22" s="27"/>
      <c r="AH22" s="91"/>
    </row>
    <row r="23" s="55" customFormat="1" ht="21.75" customHeight="1">
      <c r="A23" s="27" t="s">
        <v>66</v>
      </c>
      <c r="B23" s="28" t="s">
        <v>67</v>
      </c>
      <c r="C23" s="28"/>
      <c r="D23" s="28"/>
      <c r="E23" s="27"/>
      <c r="F23" s="27" t="s">
        <v>156</v>
      </c>
      <c r="G23" s="82">
        <f t="shared" si="20"/>
        <v>72</v>
      </c>
      <c r="H23" s="27">
        <f t="shared" si="22"/>
        <v>40</v>
      </c>
      <c r="I23" s="27">
        <f t="shared" si="24"/>
        <v>16</v>
      </c>
      <c r="J23" s="27">
        <f t="shared" si="23"/>
        <v>0</v>
      </c>
      <c r="K23" s="27">
        <f t="shared" si="25"/>
        <v>24</v>
      </c>
      <c r="L23" s="27">
        <f t="shared" si="26"/>
        <v>32</v>
      </c>
      <c r="M23" s="27">
        <v>0</v>
      </c>
      <c r="N23" s="27">
        <v>2</v>
      </c>
      <c r="O23" s="27">
        <v>2</v>
      </c>
      <c r="P23" s="27">
        <v>8</v>
      </c>
      <c r="Q23" s="27"/>
      <c r="R23" s="27">
        <v>12</v>
      </c>
      <c r="S23" s="27">
        <v>16</v>
      </c>
      <c r="T23" s="27"/>
      <c r="U23" s="27">
        <v>1</v>
      </c>
      <c r="V23" s="27">
        <v>8</v>
      </c>
      <c r="W23" s="27">
        <f>AD23+AJ23+AP23</f>
        <v>0</v>
      </c>
      <c r="X23" s="27">
        <v>12</v>
      </c>
      <c r="Y23" s="27">
        <v>16</v>
      </c>
      <c r="Z23" s="27">
        <v>2</v>
      </c>
      <c r="AA23" s="27">
        <v>1</v>
      </c>
      <c r="AB23" s="27"/>
      <c r="AC23" s="27"/>
      <c r="AD23" s="27"/>
      <c r="AE23" s="27"/>
      <c r="AF23" s="27"/>
      <c r="AG23" s="27"/>
      <c r="AH23" s="91"/>
    </row>
    <row r="24" s="55" customFormat="1" ht="12" customHeight="1">
      <c r="A24" s="27" t="s">
        <v>68</v>
      </c>
      <c r="B24" s="46" t="s">
        <v>69</v>
      </c>
      <c r="C24" s="46"/>
      <c r="D24" s="46"/>
      <c r="E24" s="27"/>
      <c r="F24" s="27">
        <v>4</v>
      </c>
      <c r="G24" s="82">
        <v>36</v>
      </c>
      <c r="H24" s="27">
        <v>20</v>
      </c>
      <c r="I24" s="27">
        <v>12</v>
      </c>
      <c r="J24" s="27">
        <f t="shared" si="23"/>
        <v>0</v>
      </c>
      <c r="K24" s="27">
        <v>8</v>
      </c>
      <c r="L24" s="27">
        <v>16</v>
      </c>
      <c r="M24" s="27">
        <v>0</v>
      </c>
      <c r="N24" s="27">
        <v>2</v>
      </c>
      <c r="O24" s="27">
        <v>1</v>
      </c>
      <c r="P24" s="27"/>
      <c r="Q24" s="27"/>
      <c r="R24" s="27"/>
      <c r="S24" s="27"/>
      <c r="T24" s="27"/>
      <c r="U24" s="27"/>
      <c r="V24" s="27">
        <v>12</v>
      </c>
      <c r="W24" s="27"/>
      <c r="X24" s="27">
        <v>8</v>
      </c>
      <c r="Y24" s="27">
        <v>16</v>
      </c>
      <c r="Z24" s="27">
        <v>0</v>
      </c>
      <c r="AA24" s="27">
        <v>1</v>
      </c>
      <c r="AB24" s="27"/>
      <c r="AC24" s="27"/>
      <c r="AD24" s="27"/>
      <c r="AE24" s="27"/>
      <c r="AF24" s="27"/>
      <c r="AG24" s="27"/>
      <c r="AH24" s="91"/>
    </row>
    <row r="25" s="55" customFormat="1" ht="12.75" customHeight="1">
      <c r="A25" s="32" t="s">
        <v>70</v>
      </c>
      <c r="B25" s="44" t="s">
        <v>71</v>
      </c>
      <c r="C25" s="44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89"/>
    </row>
    <row r="26" s="55" customFormat="1" ht="24.75" customHeight="1">
      <c r="A26" s="45" t="s">
        <v>72</v>
      </c>
      <c r="B26" s="28" t="s">
        <v>73</v>
      </c>
      <c r="C26" s="28"/>
      <c r="D26" s="28"/>
      <c r="E26" s="27"/>
      <c r="F26" s="27">
        <v>1</v>
      </c>
      <c r="G26" s="82">
        <f t="shared" si="20"/>
        <v>36</v>
      </c>
      <c r="H26" s="27">
        <f t="shared" si="22"/>
        <v>16</v>
      </c>
      <c r="I26" s="27">
        <v>4</v>
      </c>
      <c r="J26" s="27">
        <f t="shared" si="23"/>
        <v>0</v>
      </c>
      <c r="K26" s="27">
        <v>12</v>
      </c>
      <c r="L26" s="27">
        <v>20</v>
      </c>
      <c r="M26" s="27">
        <v>0</v>
      </c>
      <c r="N26" s="27">
        <v>1</v>
      </c>
      <c r="O26" s="27">
        <v>1</v>
      </c>
      <c r="P26" s="27">
        <v>4</v>
      </c>
      <c r="Q26" s="27">
        <f>X26+AD26+AJ26</f>
        <v>0</v>
      </c>
      <c r="R26" s="27">
        <v>12</v>
      </c>
      <c r="S26" s="27">
        <v>20</v>
      </c>
      <c r="T26" s="27">
        <v>0</v>
      </c>
      <c r="U26" s="27">
        <v>1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91"/>
    </row>
    <row r="27" s="55" customFormat="1" ht="24.75" customHeight="1">
      <c r="A27" s="45"/>
      <c r="B27" s="28" t="s">
        <v>74</v>
      </c>
      <c r="C27" s="28"/>
      <c r="D27" s="28"/>
      <c r="E27" s="27"/>
      <c r="F27" s="27">
        <v>1</v>
      </c>
      <c r="G27" s="82">
        <f t="shared" si="20"/>
        <v>0</v>
      </c>
      <c r="H27" s="27">
        <f t="shared" si="22"/>
        <v>16</v>
      </c>
      <c r="I27" s="27">
        <v>4</v>
      </c>
      <c r="J27" s="27">
        <v>0</v>
      </c>
      <c r="K27" s="27">
        <v>12</v>
      </c>
      <c r="L27" s="27">
        <v>20</v>
      </c>
      <c r="M27" s="27">
        <v>0</v>
      </c>
      <c r="N27" s="27">
        <v>1</v>
      </c>
      <c r="O27" s="27">
        <v>0</v>
      </c>
      <c r="P27" s="27">
        <v>4</v>
      </c>
      <c r="Q27" s="27">
        <v>0</v>
      </c>
      <c r="R27" s="27">
        <v>12</v>
      </c>
      <c r="S27" s="27">
        <v>20</v>
      </c>
      <c r="T27" s="27">
        <v>0</v>
      </c>
      <c r="U27" s="27">
        <v>0</v>
      </c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89"/>
    </row>
    <row r="28" s="55" customFormat="1" ht="11.25" customHeight="1">
      <c r="A28" s="45" t="s">
        <v>75</v>
      </c>
      <c r="B28" s="28" t="s">
        <v>76</v>
      </c>
      <c r="C28" s="28"/>
      <c r="D28" s="28"/>
      <c r="E28" s="27"/>
      <c r="F28" s="27">
        <v>2</v>
      </c>
      <c r="G28" s="82">
        <f t="shared" si="20"/>
        <v>36</v>
      </c>
      <c r="H28" s="27">
        <f t="shared" si="22"/>
        <v>16</v>
      </c>
      <c r="I28" s="27">
        <v>4</v>
      </c>
      <c r="J28" s="27">
        <f t="shared" si="23"/>
        <v>0</v>
      </c>
      <c r="K28" s="27">
        <v>12</v>
      </c>
      <c r="L28" s="27">
        <v>20</v>
      </c>
      <c r="M28" s="27">
        <v>0</v>
      </c>
      <c r="N28" s="27">
        <v>1</v>
      </c>
      <c r="O28" s="27">
        <v>1</v>
      </c>
      <c r="P28" s="27">
        <v>4</v>
      </c>
      <c r="Q28" s="27">
        <f>X28+AD28+AJ28</f>
        <v>0</v>
      </c>
      <c r="R28" s="27">
        <v>12</v>
      </c>
      <c r="S28" s="27">
        <v>20</v>
      </c>
      <c r="T28" s="27">
        <v>0</v>
      </c>
      <c r="U28" s="27">
        <v>1</v>
      </c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91"/>
    </row>
    <row r="29" s="55" customFormat="1" ht="13.5" customHeight="1">
      <c r="A29" s="45"/>
      <c r="B29" s="28" t="s">
        <v>77</v>
      </c>
      <c r="C29" s="28"/>
      <c r="D29" s="28"/>
      <c r="E29" s="27"/>
      <c r="F29" s="27">
        <v>2</v>
      </c>
      <c r="G29" s="82">
        <f t="shared" si="20"/>
        <v>0</v>
      </c>
      <c r="H29" s="27">
        <f t="shared" si="22"/>
        <v>16</v>
      </c>
      <c r="I29" s="27">
        <v>4</v>
      </c>
      <c r="J29" s="27">
        <v>0</v>
      </c>
      <c r="K29" s="27">
        <v>12</v>
      </c>
      <c r="L29" s="27">
        <v>20</v>
      </c>
      <c r="M29" s="27">
        <v>0</v>
      </c>
      <c r="N29" s="27">
        <v>1</v>
      </c>
      <c r="O29" s="27">
        <v>0</v>
      </c>
      <c r="P29" s="27">
        <v>4</v>
      </c>
      <c r="Q29" s="27">
        <v>0</v>
      </c>
      <c r="R29" s="27">
        <v>12</v>
      </c>
      <c r="S29" s="27">
        <v>20</v>
      </c>
      <c r="T29" s="27">
        <v>0</v>
      </c>
      <c r="U29" s="27">
        <v>0</v>
      </c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91"/>
    </row>
    <row r="30" s="55" customFormat="1" ht="24.75" customHeight="1">
      <c r="A30" s="45" t="s">
        <v>78</v>
      </c>
      <c r="B30" s="46" t="s">
        <v>79</v>
      </c>
      <c r="C30" s="46"/>
      <c r="D30" s="46"/>
      <c r="E30" s="27"/>
      <c r="F30" s="27">
        <v>3</v>
      </c>
      <c r="G30" s="82">
        <f t="shared" si="20"/>
        <v>36</v>
      </c>
      <c r="H30" s="27">
        <f t="shared" si="22"/>
        <v>16</v>
      </c>
      <c r="I30" s="27">
        <v>4</v>
      </c>
      <c r="J30" s="27">
        <f t="shared" si="23"/>
        <v>0</v>
      </c>
      <c r="K30" s="27">
        <v>12</v>
      </c>
      <c r="L30" s="27">
        <v>20</v>
      </c>
      <c r="M30" s="27">
        <v>0</v>
      </c>
      <c r="N30" s="27">
        <v>1</v>
      </c>
      <c r="O30" s="27">
        <v>1</v>
      </c>
      <c r="P30" s="27"/>
      <c r="Q30" s="27"/>
      <c r="R30" s="27"/>
      <c r="S30" s="27"/>
      <c r="T30" s="27"/>
      <c r="U30" s="27"/>
      <c r="V30" s="27">
        <v>4</v>
      </c>
      <c r="W30" s="27">
        <f>AD30+AJ30+AP30</f>
        <v>0</v>
      </c>
      <c r="X30" s="27">
        <v>12</v>
      </c>
      <c r="Y30" s="27">
        <v>20</v>
      </c>
      <c r="Z30" s="27">
        <v>0</v>
      </c>
      <c r="AA30" s="27">
        <v>1</v>
      </c>
      <c r="AB30" s="27"/>
      <c r="AC30" s="27"/>
      <c r="AD30" s="27"/>
      <c r="AE30" s="27"/>
      <c r="AF30" s="27"/>
      <c r="AG30" s="27"/>
      <c r="AH30" s="89"/>
    </row>
    <row r="31" s="55" customFormat="1" ht="12" customHeight="1">
      <c r="A31" s="45"/>
      <c r="B31" s="46" t="s">
        <v>80</v>
      </c>
      <c r="C31" s="46"/>
      <c r="D31" s="46"/>
      <c r="E31" s="27"/>
      <c r="F31" s="27">
        <v>3</v>
      </c>
      <c r="G31" s="82">
        <f t="shared" si="20"/>
        <v>0</v>
      </c>
      <c r="H31" s="27">
        <f t="shared" si="22"/>
        <v>16</v>
      </c>
      <c r="I31" s="27">
        <v>4</v>
      </c>
      <c r="J31" s="27">
        <v>0</v>
      </c>
      <c r="K31" s="27">
        <v>12</v>
      </c>
      <c r="L31" s="27">
        <v>20</v>
      </c>
      <c r="M31" s="27">
        <v>0</v>
      </c>
      <c r="N31" s="27">
        <v>1</v>
      </c>
      <c r="O31" s="27">
        <v>0</v>
      </c>
      <c r="P31" s="27"/>
      <c r="Q31" s="27"/>
      <c r="R31" s="27"/>
      <c r="S31" s="27"/>
      <c r="T31" s="27"/>
      <c r="U31" s="27"/>
      <c r="V31" s="27">
        <v>4</v>
      </c>
      <c r="W31" s="27">
        <v>0</v>
      </c>
      <c r="X31" s="27">
        <v>12</v>
      </c>
      <c r="Y31" s="27">
        <v>20</v>
      </c>
      <c r="Z31" s="27">
        <v>0</v>
      </c>
      <c r="AA31" s="27">
        <v>0</v>
      </c>
      <c r="AB31" s="27"/>
      <c r="AC31" s="27"/>
      <c r="AD31" s="27"/>
      <c r="AE31" s="27"/>
      <c r="AF31" s="27"/>
      <c r="AG31" s="27"/>
      <c r="AH31" s="89"/>
    </row>
    <row r="32" s="55" customFormat="1" ht="24.75" customHeight="1">
      <c r="A32" s="45" t="s">
        <v>81</v>
      </c>
      <c r="B32" s="28" t="s">
        <v>82</v>
      </c>
      <c r="C32" s="28"/>
      <c r="D32" s="28"/>
      <c r="E32" s="27"/>
      <c r="F32" s="27">
        <v>4</v>
      </c>
      <c r="G32" s="82">
        <f t="shared" si="20"/>
        <v>36</v>
      </c>
      <c r="H32" s="27">
        <f t="shared" si="22"/>
        <v>16</v>
      </c>
      <c r="I32" s="27">
        <v>4</v>
      </c>
      <c r="J32" s="27">
        <f t="shared" si="23"/>
        <v>0</v>
      </c>
      <c r="K32" s="27">
        <v>12</v>
      </c>
      <c r="L32" s="27">
        <v>20</v>
      </c>
      <c r="M32" s="27">
        <v>0</v>
      </c>
      <c r="N32" s="27">
        <v>1</v>
      </c>
      <c r="O32" s="27">
        <v>1</v>
      </c>
      <c r="P32" s="27"/>
      <c r="Q32" s="27"/>
      <c r="R32" s="27"/>
      <c r="S32" s="27"/>
      <c r="T32" s="27"/>
      <c r="U32" s="27"/>
      <c r="V32" s="27">
        <v>4</v>
      </c>
      <c r="W32" s="27">
        <f>AD32+AJ32+AP32</f>
        <v>0</v>
      </c>
      <c r="X32" s="27">
        <v>12</v>
      </c>
      <c r="Y32" s="27">
        <v>20</v>
      </c>
      <c r="Z32" s="27">
        <v>0</v>
      </c>
      <c r="AA32" s="27">
        <v>1</v>
      </c>
      <c r="AB32" s="27"/>
      <c r="AC32" s="27"/>
      <c r="AD32" s="27"/>
      <c r="AE32" s="27"/>
      <c r="AF32" s="27"/>
      <c r="AG32" s="27"/>
      <c r="AH32" s="89"/>
    </row>
    <row r="33" s="55" customFormat="1" ht="25.5" customHeight="1">
      <c r="A33" s="45"/>
      <c r="B33" s="28" t="s">
        <v>83</v>
      </c>
      <c r="C33" s="28"/>
      <c r="D33" s="28"/>
      <c r="E33" s="27"/>
      <c r="F33" s="27">
        <v>4</v>
      </c>
      <c r="G33" s="82">
        <f t="shared" si="20"/>
        <v>0</v>
      </c>
      <c r="H33" s="27">
        <f t="shared" si="22"/>
        <v>16</v>
      </c>
      <c r="I33" s="27">
        <v>4</v>
      </c>
      <c r="J33" s="27">
        <v>0</v>
      </c>
      <c r="K33" s="27">
        <v>12</v>
      </c>
      <c r="L33" s="27">
        <v>20</v>
      </c>
      <c r="M33" s="27">
        <v>0</v>
      </c>
      <c r="N33" s="27">
        <v>1</v>
      </c>
      <c r="O33" s="27">
        <v>0</v>
      </c>
      <c r="P33" s="27"/>
      <c r="Q33" s="27"/>
      <c r="R33" s="27"/>
      <c r="S33" s="27"/>
      <c r="T33" s="27"/>
      <c r="U33" s="27"/>
      <c r="V33" s="27">
        <v>4</v>
      </c>
      <c r="W33" s="27">
        <v>0</v>
      </c>
      <c r="X33" s="27">
        <v>12</v>
      </c>
      <c r="Y33" s="27">
        <v>20</v>
      </c>
      <c r="Z33" s="27">
        <v>0</v>
      </c>
      <c r="AA33" s="27">
        <v>0</v>
      </c>
      <c r="AB33" s="27"/>
      <c r="AC33" s="27"/>
      <c r="AD33" s="27"/>
      <c r="AE33" s="27"/>
      <c r="AF33" s="27"/>
      <c r="AG33" s="27"/>
      <c r="AH33" s="89"/>
    </row>
    <row r="34" s="85" customFormat="1" ht="14.449999999999999" customHeight="1">
      <c r="A34" s="32" t="s">
        <v>84</v>
      </c>
      <c r="B34" s="92" t="s">
        <v>85</v>
      </c>
      <c r="C34" s="92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4"/>
    </row>
    <row r="35" s="55" customFormat="1" ht="22.899999999999999" customHeight="1">
      <c r="A35" s="27" t="s">
        <v>86</v>
      </c>
      <c r="B35" s="28" t="s">
        <v>87</v>
      </c>
      <c r="C35" s="28"/>
      <c r="D35" s="28"/>
      <c r="E35" s="27"/>
      <c r="F35" s="27">
        <v>1</v>
      </c>
      <c r="G35" s="82">
        <f t="shared" si="20"/>
        <v>36</v>
      </c>
      <c r="H35" s="27">
        <f t="shared" si="22"/>
        <v>16</v>
      </c>
      <c r="I35" s="27">
        <v>4</v>
      </c>
      <c r="J35" s="27">
        <v>0</v>
      </c>
      <c r="K35" s="27">
        <v>12</v>
      </c>
      <c r="L35" s="27">
        <v>20</v>
      </c>
      <c r="M35" s="27">
        <v>0</v>
      </c>
      <c r="N35" s="27">
        <v>1</v>
      </c>
      <c r="O35" s="27">
        <v>1</v>
      </c>
      <c r="P35" s="27">
        <v>4</v>
      </c>
      <c r="Q35" s="27">
        <v>0</v>
      </c>
      <c r="R35" s="27">
        <v>12</v>
      </c>
      <c r="S35" s="27">
        <v>20</v>
      </c>
      <c r="T35" s="27">
        <v>0</v>
      </c>
      <c r="U35" s="27">
        <v>1</v>
      </c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89"/>
    </row>
    <row r="36" s="55" customFormat="1" ht="22.899999999999999" customHeight="1">
      <c r="A36" s="27" t="s">
        <v>88</v>
      </c>
      <c r="B36" s="46" t="s">
        <v>89</v>
      </c>
      <c r="C36" s="46"/>
      <c r="D36" s="46"/>
      <c r="E36" s="27"/>
      <c r="F36" s="27">
        <v>2</v>
      </c>
      <c r="G36" s="82">
        <f t="shared" si="20"/>
        <v>36</v>
      </c>
      <c r="H36" s="27">
        <f t="shared" si="22"/>
        <v>16</v>
      </c>
      <c r="I36" s="27">
        <v>4</v>
      </c>
      <c r="J36" s="27">
        <v>0</v>
      </c>
      <c r="K36" s="27">
        <v>12</v>
      </c>
      <c r="L36" s="27">
        <v>20</v>
      </c>
      <c r="M36" s="27">
        <v>0</v>
      </c>
      <c r="N36" s="27">
        <v>1</v>
      </c>
      <c r="O36" s="27">
        <v>1</v>
      </c>
      <c r="P36" s="27">
        <v>4</v>
      </c>
      <c r="Q36" s="27">
        <v>0</v>
      </c>
      <c r="R36" s="27">
        <v>12</v>
      </c>
      <c r="S36" s="27">
        <v>20</v>
      </c>
      <c r="T36" s="27">
        <v>0</v>
      </c>
      <c r="U36" s="27">
        <v>1</v>
      </c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89"/>
    </row>
    <row r="37" s="55" customFormat="1" ht="22.899999999999999" customHeight="1">
      <c r="A37" s="27" t="s">
        <v>90</v>
      </c>
      <c r="B37" s="47" t="s">
        <v>93</v>
      </c>
      <c r="C37" s="47"/>
      <c r="D37" s="47"/>
      <c r="E37" s="27"/>
      <c r="F37" s="27">
        <v>3</v>
      </c>
      <c r="G37" s="82">
        <f t="shared" si="20"/>
        <v>36</v>
      </c>
      <c r="H37" s="27">
        <f t="shared" si="22"/>
        <v>16</v>
      </c>
      <c r="I37" s="27">
        <v>4</v>
      </c>
      <c r="J37" s="27">
        <v>0</v>
      </c>
      <c r="K37" s="27">
        <v>12</v>
      </c>
      <c r="L37" s="27">
        <v>20</v>
      </c>
      <c r="M37" s="27">
        <v>0</v>
      </c>
      <c r="N37" s="27">
        <v>1</v>
      </c>
      <c r="O37" s="27">
        <v>1</v>
      </c>
      <c r="P37" s="27"/>
      <c r="Q37" s="27"/>
      <c r="R37" s="27"/>
      <c r="S37" s="27"/>
      <c r="T37" s="27"/>
      <c r="U37" s="27"/>
      <c r="V37" s="27">
        <v>4</v>
      </c>
      <c r="W37" s="27">
        <v>0</v>
      </c>
      <c r="X37" s="27">
        <v>12</v>
      </c>
      <c r="Y37" s="27">
        <v>20</v>
      </c>
      <c r="Z37" s="27">
        <v>0</v>
      </c>
      <c r="AA37" s="27">
        <v>1</v>
      </c>
      <c r="AB37" s="27"/>
      <c r="AC37" s="27"/>
      <c r="AD37" s="27"/>
      <c r="AE37" s="27"/>
      <c r="AF37" s="27"/>
      <c r="AG37" s="27"/>
      <c r="AH37" s="89"/>
    </row>
    <row r="38" s="55" customFormat="1" ht="12.75" customHeight="1">
      <c r="A38" s="27" t="s">
        <v>92</v>
      </c>
      <c r="B38" s="46" t="s">
        <v>158</v>
      </c>
      <c r="C38" s="46"/>
      <c r="D38" s="46"/>
      <c r="E38" s="27"/>
      <c r="F38" s="27">
        <v>4</v>
      </c>
      <c r="G38" s="82">
        <f t="shared" si="20"/>
        <v>36</v>
      </c>
      <c r="H38" s="27">
        <f t="shared" si="22"/>
        <v>16</v>
      </c>
      <c r="I38" s="27">
        <v>4</v>
      </c>
      <c r="J38" s="27">
        <v>0</v>
      </c>
      <c r="K38" s="27">
        <v>12</v>
      </c>
      <c r="L38" s="27">
        <v>20</v>
      </c>
      <c r="M38" s="27">
        <v>0</v>
      </c>
      <c r="N38" s="27">
        <v>1</v>
      </c>
      <c r="O38" s="27">
        <v>1</v>
      </c>
      <c r="P38" s="27"/>
      <c r="Q38" s="27"/>
      <c r="R38" s="27"/>
      <c r="S38" s="27"/>
      <c r="T38" s="27"/>
      <c r="U38" s="27"/>
      <c r="V38" s="27">
        <v>4</v>
      </c>
      <c r="W38" s="27">
        <v>0</v>
      </c>
      <c r="X38" s="27">
        <v>12</v>
      </c>
      <c r="Y38" s="27">
        <v>20</v>
      </c>
      <c r="Z38" s="27">
        <v>0</v>
      </c>
      <c r="AA38" s="27">
        <v>1</v>
      </c>
      <c r="AB38" s="27"/>
      <c r="AC38" s="27"/>
      <c r="AD38" s="27"/>
      <c r="AE38" s="27"/>
      <c r="AF38" s="27"/>
      <c r="AG38" s="27"/>
      <c r="AH38" s="95"/>
    </row>
    <row r="39" s="85" customFormat="1" ht="12" customHeight="1">
      <c r="A39" s="48"/>
      <c r="B39" s="32" t="s">
        <v>116</v>
      </c>
      <c r="C39" s="32"/>
      <c r="D39" s="32"/>
      <c r="E39" s="32"/>
      <c r="F39" s="32"/>
      <c r="G39" s="96">
        <f>SUM(G14:G38)-G27-G29-G31-G33</f>
        <v>1224</v>
      </c>
      <c r="H39" s="27">
        <f>SUM(H14:H38)</f>
        <v>624</v>
      </c>
      <c r="I39" s="27">
        <f>P39+V39+AB39</f>
        <v>194</v>
      </c>
      <c r="J39" s="27">
        <f t="shared" si="23"/>
        <v>0</v>
      </c>
      <c r="K39" s="27">
        <f>R39+X39+AD39</f>
        <v>432</v>
      </c>
      <c r="L39" s="27">
        <f>S39+Y39+AE39</f>
        <v>680</v>
      </c>
      <c r="M39" s="27">
        <f>T39+Z39+AF39</f>
        <v>16</v>
      </c>
      <c r="N39" s="96">
        <f>SUM(N14:N38)-N33-N31-N29-N27</f>
        <v>35</v>
      </c>
      <c r="O39" s="96">
        <f>SUM(O14:O38)-O33-O31-O29-O27</f>
        <v>34</v>
      </c>
      <c r="P39" s="32">
        <f>SUM(P14:P38)</f>
        <v>86</v>
      </c>
      <c r="Q39" s="32">
        <f>SUM(Q14:Q38)</f>
        <v>0</v>
      </c>
      <c r="R39" s="32">
        <f>SUM(R14:R38)</f>
        <v>226</v>
      </c>
      <c r="S39" s="32">
        <f>SUM(S14:S38)</f>
        <v>377</v>
      </c>
      <c r="T39" s="32">
        <f>SUM(T14:T38)</f>
        <v>6</v>
      </c>
      <c r="U39" s="96">
        <f>SUM(U14:U38)</f>
        <v>19</v>
      </c>
      <c r="V39" s="32">
        <f>SUM(V14:V38)</f>
        <v>108</v>
      </c>
      <c r="W39" s="32">
        <f>SUM(W14:W38)</f>
        <v>0</v>
      </c>
      <c r="X39" s="32">
        <f>SUM(X14:X38)</f>
        <v>206</v>
      </c>
      <c r="Y39" s="32">
        <f>SUM(Y14:Y38)</f>
        <v>303</v>
      </c>
      <c r="Z39" s="32">
        <f>SUM(Z14:Z38)</f>
        <v>10</v>
      </c>
      <c r="AA39" s="96">
        <f>SUM(AA14:AA38)</f>
        <v>15</v>
      </c>
      <c r="AB39" s="32">
        <f>SUM(AB14:AB38)</f>
        <v>0</v>
      </c>
      <c r="AC39" s="32">
        <f>SUM(AC14:AC38)</f>
        <v>0</v>
      </c>
      <c r="AD39" s="32">
        <f>SUM(AD14:AD38)</f>
        <v>0</v>
      </c>
      <c r="AE39" s="32">
        <f>SUM(AE14:AE38)</f>
        <v>0</v>
      </c>
      <c r="AF39" s="32">
        <f>SUM(AF14:AF38)</f>
        <v>0</v>
      </c>
      <c r="AG39" s="96">
        <f>SUM(AG14:AG38)</f>
        <v>0</v>
      </c>
      <c r="AH39" s="68">
        <f>O39/1.5</f>
        <v>22.666666666666668</v>
      </c>
    </row>
    <row r="40" s="55" customFormat="1" ht="10.15" customHeight="1">
      <c r="A40" s="97" t="s">
        <v>126</v>
      </c>
      <c r="B40" s="27" t="s">
        <v>127</v>
      </c>
      <c r="C40" s="27"/>
      <c r="D40" s="27"/>
      <c r="E40" s="97"/>
      <c r="F40" s="97"/>
      <c r="G40" s="98" t="s">
        <v>129</v>
      </c>
      <c r="H40" s="98"/>
      <c r="I40" s="98"/>
      <c r="J40" s="98"/>
      <c r="K40" s="98"/>
      <c r="L40" s="98"/>
      <c r="M40" s="98"/>
      <c r="N40" s="50" t="s">
        <v>130</v>
      </c>
      <c r="O40" s="50"/>
      <c r="P40" s="27" t="s">
        <v>159</v>
      </c>
      <c r="Q40" s="27"/>
      <c r="R40" s="50" t="s">
        <v>145</v>
      </c>
      <c r="S40" s="50"/>
      <c r="T40" s="50"/>
      <c r="U40" s="27" t="s">
        <v>130</v>
      </c>
      <c r="V40" s="27" t="s">
        <v>159</v>
      </c>
      <c r="W40" s="27"/>
      <c r="X40" s="50" t="s">
        <v>145</v>
      </c>
      <c r="Y40" s="50"/>
      <c r="Z40" s="50"/>
      <c r="AA40" s="27" t="s">
        <v>130</v>
      </c>
      <c r="AB40" s="27" t="s">
        <v>159</v>
      </c>
      <c r="AC40" s="27"/>
      <c r="AD40" s="50" t="s">
        <v>145</v>
      </c>
      <c r="AE40" s="50"/>
      <c r="AF40" s="50"/>
      <c r="AG40" s="27" t="s">
        <v>130</v>
      </c>
      <c r="AH40" s="99" t="s">
        <v>160</v>
      </c>
    </row>
    <row r="41" s="55" customFormat="1">
      <c r="A41" s="97"/>
      <c r="B41" s="27"/>
      <c r="C41" s="27"/>
      <c r="D41" s="27"/>
      <c r="E41" s="97"/>
      <c r="F41" s="97"/>
      <c r="G41" s="100" t="s">
        <v>133</v>
      </c>
      <c r="I41" s="101" t="s">
        <v>161</v>
      </c>
      <c r="J41" s="101"/>
      <c r="K41" s="101"/>
      <c r="L41" s="50" t="s">
        <v>47</v>
      </c>
      <c r="M41" s="27" t="s">
        <v>130</v>
      </c>
      <c r="N41" s="50" t="s">
        <v>162</v>
      </c>
      <c r="O41" s="50" t="s">
        <v>136</v>
      </c>
      <c r="P41" s="27"/>
      <c r="Q41" s="27"/>
      <c r="R41" s="50" t="s">
        <v>116</v>
      </c>
      <c r="S41" s="50" t="s">
        <v>163</v>
      </c>
      <c r="T41" s="50" t="s">
        <v>164</v>
      </c>
      <c r="U41" s="27"/>
      <c r="V41" s="27"/>
      <c r="W41" s="27"/>
      <c r="X41" s="50" t="s">
        <v>116</v>
      </c>
      <c r="Y41" s="50" t="s">
        <v>163</v>
      </c>
      <c r="Z41" s="50" t="s">
        <v>164</v>
      </c>
      <c r="AA41" s="27"/>
      <c r="AB41" s="27"/>
      <c r="AC41" s="27"/>
      <c r="AD41" s="50" t="s">
        <v>116</v>
      </c>
      <c r="AE41" s="50" t="s">
        <v>163</v>
      </c>
      <c r="AF41" s="50" t="s">
        <v>164</v>
      </c>
      <c r="AG41" s="27"/>
      <c r="AH41" s="99"/>
    </row>
    <row r="42" s="55" customFormat="1" ht="12" customHeight="1">
      <c r="A42" s="63" t="s">
        <v>94</v>
      </c>
      <c r="B42" s="102" t="s">
        <v>95</v>
      </c>
      <c r="C42" s="61" t="s">
        <v>165</v>
      </c>
      <c r="D42" s="62" t="s">
        <v>166</v>
      </c>
      <c r="E42" s="27"/>
      <c r="F42" s="27"/>
      <c r="G42" s="27"/>
      <c r="H42" s="27"/>
      <c r="I42" s="103"/>
      <c r="J42" s="103"/>
      <c r="K42" s="103"/>
      <c r="L42" s="62"/>
      <c r="M42" s="27"/>
      <c r="N42" s="32">
        <v>6</v>
      </c>
      <c r="O42" s="32">
        <v>6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67"/>
    </row>
    <row r="43" s="55" customFormat="1" ht="11.449999999999999" customHeight="1">
      <c r="A43" s="27" t="s">
        <v>96</v>
      </c>
      <c r="B43" s="50" t="s">
        <v>97</v>
      </c>
      <c r="C43" s="27"/>
      <c r="D43" s="27"/>
      <c r="E43" s="27"/>
      <c r="F43" s="27"/>
      <c r="G43" s="82">
        <f>O43*36</f>
        <v>108</v>
      </c>
      <c r="H43" s="27"/>
      <c r="I43" s="103"/>
      <c r="J43" s="103"/>
      <c r="K43" s="103"/>
      <c r="L43" s="62"/>
      <c r="M43" s="27"/>
      <c r="N43" s="27">
        <v>3</v>
      </c>
      <c r="O43" s="27">
        <v>3</v>
      </c>
      <c r="P43" s="27"/>
      <c r="Q43" s="27"/>
      <c r="R43" s="27"/>
      <c r="S43" s="27"/>
      <c r="T43" s="27"/>
      <c r="U43" s="27"/>
      <c r="V43" s="27"/>
      <c r="W43" s="27"/>
      <c r="X43" s="27">
        <v>108</v>
      </c>
      <c r="Y43" s="27">
        <v>100</v>
      </c>
      <c r="Z43" s="27">
        <v>8</v>
      </c>
      <c r="AA43" s="27">
        <v>3</v>
      </c>
      <c r="AB43" s="27"/>
      <c r="AC43" s="27"/>
      <c r="AD43" s="27"/>
      <c r="AE43" s="27"/>
      <c r="AF43" s="27"/>
      <c r="AG43" s="27"/>
      <c r="AH43" s="67">
        <v>3</v>
      </c>
    </row>
    <row r="44" s="55" customFormat="1">
      <c r="A44" s="27" t="s">
        <v>99</v>
      </c>
      <c r="B44" s="27" t="s">
        <v>100</v>
      </c>
      <c r="C44" s="27"/>
      <c r="D44" s="27"/>
      <c r="E44" s="27"/>
      <c r="F44" s="27"/>
      <c r="G44" s="27">
        <v>108</v>
      </c>
      <c r="H44" s="27"/>
      <c r="I44" s="103"/>
      <c r="J44" s="103"/>
      <c r="K44" s="103"/>
      <c r="L44" s="62"/>
      <c r="M44" s="27"/>
      <c r="N44" s="27">
        <v>3</v>
      </c>
      <c r="O44" s="27">
        <v>3</v>
      </c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>
        <v>108</v>
      </c>
      <c r="AE44" s="27">
        <v>100</v>
      </c>
      <c r="AF44" s="27">
        <v>8</v>
      </c>
      <c r="AG44" s="27">
        <v>3</v>
      </c>
      <c r="AH44" s="67">
        <v>3</v>
      </c>
    </row>
    <row r="45" s="85" customFormat="1">
      <c r="A45" s="104"/>
      <c r="B45" s="104" t="s">
        <v>116</v>
      </c>
      <c r="C45" s="104"/>
      <c r="D45" s="104"/>
      <c r="E45" s="105"/>
      <c r="F45" s="106"/>
      <c r="G45" s="96">
        <f>O45*36</f>
        <v>216</v>
      </c>
      <c r="H45" s="107"/>
      <c r="I45" s="107"/>
      <c r="J45" s="107"/>
      <c r="K45" s="107"/>
      <c r="L45" s="107"/>
      <c r="M45" s="108"/>
      <c r="N45" s="48"/>
      <c r="O45" s="104">
        <f>SUM(O43:O44)</f>
        <v>6</v>
      </c>
      <c r="P45" s="105"/>
      <c r="Q45" s="106"/>
      <c r="R45" s="48"/>
      <c r="S45" s="107"/>
      <c r="T45" s="108"/>
      <c r="U45" s="104">
        <f>SUM(U43:U44)</f>
        <v>0</v>
      </c>
      <c r="V45" s="105"/>
      <c r="W45" s="106"/>
      <c r="X45" s="48"/>
      <c r="Y45" s="107"/>
      <c r="Z45" s="108"/>
      <c r="AA45" s="104">
        <f>SUM(AA43:AA44)</f>
        <v>3</v>
      </c>
      <c r="AB45" s="105"/>
      <c r="AC45" s="106"/>
      <c r="AD45" s="48"/>
      <c r="AE45" s="107"/>
      <c r="AF45" s="108"/>
      <c r="AG45" s="104">
        <f>SUM(AG43:AG44)</f>
        <v>3</v>
      </c>
      <c r="AH45" s="74">
        <f>SUM(AH43:AH44)</f>
        <v>6</v>
      </c>
    </row>
    <row r="46" s="55" customFormat="1" ht="10.15" customHeight="1">
      <c r="A46" s="97" t="s">
        <v>126</v>
      </c>
      <c r="B46" s="27" t="s">
        <v>127</v>
      </c>
      <c r="C46" s="27"/>
      <c r="D46" s="27"/>
      <c r="E46" s="97"/>
      <c r="F46" s="97"/>
      <c r="G46" s="98" t="s">
        <v>129</v>
      </c>
      <c r="H46" s="98"/>
      <c r="I46" s="98"/>
      <c r="J46" s="98"/>
      <c r="K46" s="98"/>
      <c r="L46" s="98"/>
      <c r="M46" s="98"/>
      <c r="N46" s="50" t="s">
        <v>130</v>
      </c>
      <c r="O46" s="50"/>
      <c r="P46" s="27" t="s">
        <v>159</v>
      </c>
      <c r="Q46" s="27"/>
      <c r="R46" s="50" t="s">
        <v>145</v>
      </c>
      <c r="S46" s="50"/>
      <c r="T46" s="50"/>
      <c r="U46" s="27" t="s">
        <v>130</v>
      </c>
      <c r="V46" s="27" t="s">
        <v>159</v>
      </c>
      <c r="W46" s="27"/>
      <c r="X46" s="50" t="s">
        <v>145</v>
      </c>
      <c r="Y46" s="50"/>
      <c r="Z46" s="50"/>
      <c r="AA46" s="27" t="s">
        <v>130</v>
      </c>
      <c r="AB46" s="27" t="s">
        <v>159</v>
      </c>
      <c r="AC46" s="27"/>
      <c r="AD46" s="50" t="s">
        <v>145</v>
      </c>
      <c r="AE46" s="50"/>
      <c r="AF46" s="50"/>
      <c r="AG46" s="27" t="s">
        <v>130</v>
      </c>
      <c r="AH46" s="99" t="s">
        <v>160</v>
      </c>
    </row>
    <row r="47" s="55" customFormat="1">
      <c r="A47" s="97"/>
      <c r="B47" s="27"/>
      <c r="C47" s="27"/>
      <c r="D47" s="27"/>
      <c r="E47" s="97"/>
      <c r="F47" s="97"/>
      <c r="G47" s="100" t="s">
        <v>133</v>
      </c>
      <c r="H47" s="109"/>
      <c r="I47" s="101" t="s">
        <v>161</v>
      </c>
      <c r="J47" s="101"/>
      <c r="K47" s="101"/>
      <c r="L47" s="50" t="s">
        <v>47</v>
      </c>
      <c r="M47" s="27" t="s">
        <v>130</v>
      </c>
      <c r="N47" s="50" t="s">
        <v>162</v>
      </c>
      <c r="O47" s="50" t="s">
        <v>136</v>
      </c>
      <c r="P47" s="27"/>
      <c r="Q47" s="27"/>
      <c r="R47" s="50" t="s">
        <v>116</v>
      </c>
      <c r="S47" s="50" t="s">
        <v>163</v>
      </c>
      <c r="T47" s="50" t="s">
        <v>164</v>
      </c>
      <c r="U47" s="27"/>
      <c r="V47" s="27"/>
      <c r="W47" s="27"/>
      <c r="X47" s="50" t="s">
        <v>116</v>
      </c>
      <c r="Y47" s="50" t="s">
        <v>163</v>
      </c>
      <c r="Z47" s="50" t="s">
        <v>164</v>
      </c>
      <c r="AA47" s="27"/>
      <c r="AB47" s="27"/>
      <c r="AC47" s="27"/>
      <c r="AD47" s="50" t="s">
        <v>116</v>
      </c>
      <c r="AE47" s="50" t="s">
        <v>163</v>
      </c>
      <c r="AF47" s="50" t="s">
        <v>164</v>
      </c>
      <c r="AG47" s="27"/>
      <c r="AH47" s="99"/>
    </row>
    <row r="48" s="55" customFormat="1">
      <c r="A48" s="27" t="s">
        <v>101</v>
      </c>
      <c r="B48" s="102" t="s">
        <v>102</v>
      </c>
      <c r="C48" s="61" t="s">
        <v>165</v>
      </c>
      <c r="D48" s="62" t="s">
        <v>166</v>
      </c>
      <c r="E48" s="27"/>
      <c r="F48" s="27"/>
      <c r="G48" s="27"/>
      <c r="H48" s="27"/>
      <c r="I48" s="103"/>
      <c r="J48" s="103"/>
      <c r="K48" s="103"/>
      <c r="L48" s="62"/>
      <c r="M48" s="27"/>
      <c r="N48" s="32">
        <v>135</v>
      </c>
      <c r="O48" s="32">
        <v>135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67"/>
    </row>
    <row r="49" s="55" customFormat="1" ht="25.149999999999999" customHeight="1">
      <c r="A49" s="27" t="s">
        <v>103</v>
      </c>
      <c r="B49" s="50" t="s">
        <v>104</v>
      </c>
      <c r="C49" s="27"/>
      <c r="D49" s="27"/>
      <c r="E49" s="27"/>
      <c r="F49" s="27"/>
      <c r="G49" s="82">
        <f t="shared" ref="G49:G59" si="27">O49*36</f>
        <v>4860</v>
      </c>
      <c r="H49" s="27"/>
      <c r="I49" s="103"/>
      <c r="J49" s="103"/>
      <c r="K49" s="103"/>
      <c r="L49" s="62"/>
      <c r="M49" s="27"/>
      <c r="N49" s="27">
        <v>135</v>
      </c>
      <c r="O49" s="27">
        <f>141-6</f>
        <v>135</v>
      </c>
      <c r="P49" s="27"/>
      <c r="Q49" s="27"/>
      <c r="R49" s="27"/>
      <c r="S49" s="27"/>
      <c r="T49" s="27"/>
      <c r="U49" s="27">
        <v>49</v>
      </c>
      <c r="V49" s="27"/>
      <c r="W49" s="27"/>
      <c r="X49" s="27"/>
      <c r="Y49" s="27"/>
      <c r="Z49" s="27"/>
      <c r="AA49" s="27">
        <v>38</v>
      </c>
      <c r="AB49" s="27"/>
      <c r="AC49" s="27"/>
      <c r="AD49" s="27"/>
      <c r="AE49" s="27"/>
      <c r="AF49" s="27"/>
      <c r="AG49" s="27">
        <v>48</v>
      </c>
      <c r="AH49" s="67">
        <v>149</v>
      </c>
    </row>
    <row r="50" s="85" customFormat="1" ht="15" customHeight="1">
      <c r="A50" s="104"/>
      <c r="B50" s="110" t="s">
        <v>116</v>
      </c>
      <c r="C50" s="104"/>
      <c r="D50" s="104"/>
      <c r="E50" s="32"/>
      <c r="F50" s="32"/>
      <c r="G50" s="96">
        <f t="shared" si="27"/>
        <v>4860</v>
      </c>
      <c r="H50" s="107"/>
      <c r="I50" s="107"/>
      <c r="J50" s="107"/>
      <c r="K50" s="111"/>
      <c r="L50" s="111"/>
      <c r="M50" s="108"/>
      <c r="N50" s="48"/>
      <c r="O50" s="104">
        <f>O49</f>
        <v>135</v>
      </c>
      <c r="P50" s="105"/>
      <c r="Q50" s="106"/>
      <c r="R50" s="48"/>
      <c r="S50" s="107"/>
      <c r="T50" s="108"/>
      <c r="U50" s="104">
        <f>U49</f>
        <v>49</v>
      </c>
      <c r="V50" s="105"/>
      <c r="W50" s="106"/>
      <c r="X50" s="48"/>
      <c r="Y50" s="107"/>
      <c r="Z50" s="108"/>
      <c r="AA50" s="104">
        <f>AA49</f>
        <v>38</v>
      </c>
      <c r="AB50" s="105"/>
      <c r="AC50" s="106"/>
      <c r="AD50" s="48"/>
      <c r="AE50" s="107"/>
      <c r="AF50" s="104"/>
      <c r="AG50" s="104">
        <f>AG49</f>
        <v>48</v>
      </c>
      <c r="AH50" s="74">
        <f>AH49</f>
        <v>149</v>
      </c>
    </row>
    <row r="51" s="55" customFormat="1" ht="10.15" customHeight="1">
      <c r="A51" s="97" t="s">
        <v>126</v>
      </c>
      <c r="B51" s="27" t="s">
        <v>127</v>
      </c>
      <c r="C51" s="27"/>
      <c r="D51" s="27"/>
      <c r="E51" s="27" t="s">
        <v>167</v>
      </c>
      <c r="F51" s="27" t="s">
        <v>168</v>
      </c>
      <c r="G51" s="98" t="s">
        <v>129</v>
      </c>
      <c r="H51" s="98"/>
      <c r="I51" s="98"/>
      <c r="J51" s="98"/>
      <c r="K51" s="98"/>
      <c r="L51" s="98"/>
      <c r="M51" s="98"/>
      <c r="N51" s="50" t="s">
        <v>130</v>
      </c>
      <c r="O51" s="50"/>
      <c r="P51" s="27" t="s">
        <v>159</v>
      </c>
      <c r="Q51" s="27"/>
      <c r="R51" s="50" t="s">
        <v>145</v>
      </c>
      <c r="S51" s="50"/>
      <c r="T51" s="50"/>
      <c r="U51" s="27" t="s">
        <v>130</v>
      </c>
      <c r="V51" s="27" t="s">
        <v>159</v>
      </c>
      <c r="W51" s="27"/>
      <c r="X51" s="50" t="s">
        <v>145</v>
      </c>
      <c r="Y51" s="50"/>
      <c r="Z51" s="50"/>
      <c r="AA51" s="27" t="s">
        <v>130</v>
      </c>
      <c r="AB51" s="27" t="s">
        <v>159</v>
      </c>
      <c r="AC51" s="27"/>
      <c r="AD51" s="50" t="s">
        <v>145</v>
      </c>
      <c r="AE51" s="50"/>
      <c r="AF51" s="50"/>
      <c r="AG51" s="27" t="s">
        <v>130</v>
      </c>
      <c r="AH51" s="99" t="s">
        <v>160</v>
      </c>
    </row>
    <row r="52" s="55" customFormat="1">
      <c r="A52" s="97"/>
      <c r="B52" s="27"/>
      <c r="C52" s="27"/>
      <c r="D52" s="27"/>
      <c r="E52" s="27"/>
      <c r="F52" s="27"/>
      <c r="G52" s="109" t="s">
        <v>133</v>
      </c>
      <c r="H52" s="109" t="s">
        <v>161</v>
      </c>
      <c r="I52" s="112"/>
      <c r="J52" s="112"/>
      <c r="K52" s="112"/>
      <c r="L52" s="50" t="s">
        <v>163</v>
      </c>
      <c r="M52" s="27" t="s">
        <v>130</v>
      </c>
      <c r="N52" s="50" t="s">
        <v>162</v>
      </c>
      <c r="O52" s="50" t="s">
        <v>136</v>
      </c>
      <c r="P52" s="27"/>
      <c r="Q52" s="27"/>
      <c r="R52" s="50" t="s">
        <v>116</v>
      </c>
      <c r="S52" s="50" t="s">
        <v>163</v>
      </c>
      <c r="T52" s="50" t="s">
        <v>164</v>
      </c>
      <c r="U52" s="27"/>
      <c r="V52" s="27"/>
      <c r="W52" s="27"/>
      <c r="X52" s="50" t="s">
        <v>116</v>
      </c>
      <c r="Y52" s="50" t="s">
        <v>163</v>
      </c>
      <c r="Z52" s="50" t="s">
        <v>164</v>
      </c>
      <c r="AA52" s="27"/>
      <c r="AB52" s="27"/>
      <c r="AC52" s="27"/>
      <c r="AD52" s="50" t="s">
        <v>116</v>
      </c>
      <c r="AE52" s="50" t="s">
        <v>163</v>
      </c>
      <c r="AF52" s="50" t="s">
        <v>164</v>
      </c>
      <c r="AG52" s="27"/>
      <c r="AH52" s="99"/>
    </row>
    <row r="53" s="55" customFormat="1" ht="21">
      <c r="A53" s="27" t="s">
        <v>105</v>
      </c>
      <c r="B53" s="102" t="s">
        <v>106</v>
      </c>
      <c r="C53" s="113" t="s">
        <v>169</v>
      </c>
      <c r="D53" s="62" t="s">
        <v>166</v>
      </c>
      <c r="E53" s="27"/>
      <c r="F53" s="27"/>
      <c r="G53" s="96">
        <f t="shared" si="27"/>
        <v>324</v>
      </c>
      <c r="H53" s="27"/>
      <c r="I53" s="27"/>
      <c r="J53" s="27"/>
      <c r="K53" s="27"/>
      <c r="L53" s="27"/>
      <c r="M53" s="27"/>
      <c r="N53" s="32">
        <v>9</v>
      </c>
      <c r="O53" s="32">
        <v>9</v>
      </c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69">
        <v>6</v>
      </c>
    </row>
    <row r="54" s="55" customFormat="1" ht="23.25" customHeight="1">
      <c r="A54" s="27" t="s">
        <v>107</v>
      </c>
      <c r="B54" s="50" t="s">
        <v>108</v>
      </c>
      <c r="C54" s="50"/>
      <c r="D54" s="50"/>
      <c r="E54" s="27"/>
      <c r="F54" s="27"/>
      <c r="G54" s="82">
        <f t="shared" si="27"/>
        <v>0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67"/>
    </row>
    <row r="55" s="55" customFormat="1">
      <c r="A55" s="27" t="s">
        <v>109</v>
      </c>
      <c r="B55" s="27" t="s">
        <v>110</v>
      </c>
      <c r="C55" s="27"/>
      <c r="D55" s="27"/>
      <c r="E55" s="27"/>
      <c r="F55" s="27"/>
      <c r="G55" s="82">
        <f t="shared" si="27"/>
        <v>108</v>
      </c>
      <c r="H55" s="27"/>
      <c r="I55" s="27"/>
      <c r="J55" s="27"/>
      <c r="K55" s="27"/>
      <c r="L55" s="27"/>
      <c r="M55" s="27"/>
      <c r="N55" s="27"/>
      <c r="O55" s="27">
        <v>3</v>
      </c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>
        <v>3</v>
      </c>
      <c r="AH55" s="67">
        <v>2</v>
      </c>
    </row>
    <row r="56" s="85" customFormat="1">
      <c r="A56" s="104"/>
      <c r="B56" s="104" t="s">
        <v>116</v>
      </c>
      <c r="C56" s="104"/>
      <c r="D56" s="104"/>
      <c r="E56" s="105"/>
      <c r="F56" s="106"/>
      <c r="G56" s="96">
        <f t="shared" si="27"/>
        <v>108</v>
      </c>
      <c r="H56" s="107"/>
      <c r="I56" s="107"/>
      <c r="J56" s="107"/>
      <c r="K56" s="107"/>
      <c r="L56" s="107"/>
      <c r="M56" s="108"/>
      <c r="N56" s="48"/>
      <c r="O56" s="104">
        <f>O55</f>
        <v>3</v>
      </c>
      <c r="P56" s="105"/>
      <c r="Q56" s="106"/>
      <c r="R56" s="48"/>
      <c r="S56" s="107"/>
      <c r="T56" s="108"/>
      <c r="U56" s="104">
        <f>U55</f>
        <v>0</v>
      </c>
      <c r="V56" s="105"/>
      <c r="W56" s="106"/>
      <c r="X56" s="48"/>
      <c r="Y56" s="107"/>
      <c r="Z56" s="108"/>
      <c r="AA56" s="104">
        <f>AA55</f>
        <v>0</v>
      </c>
      <c r="AB56" s="105"/>
      <c r="AC56" s="106"/>
      <c r="AD56" s="48"/>
      <c r="AE56" s="107"/>
      <c r="AF56" s="108"/>
      <c r="AG56" s="104">
        <f>AG55</f>
        <v>3</v>
      </c>
      <c r="AH56" s="74">
        <f>AH55</f>
        <v>2</v>
      </c>
    </row>
    <row r="57" s="55" customFormat="1" ht="33" customHeight="1">
      <c r="A57" s="27" t="s">
        <v>111</v>
      </c>
      <c r="B57" s="50" t="s">
        <v>112</v>
      </c>
      <c r="C57" s="50"/>
      <c r="D57" s="5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67"/>
    </row>
    <row r="58" s="55" customFormat="1" ht="33" customHeight="1">
      <c r="A58" s="27" t="s">
        <v>113</v>
      </c>
      <c r="B58" s="50" t="s">
        <v>112</v>
      </c>
      <c r="C58" s="50"/>
      <c r="D58" s="50"/>
      <c r="E58" s="27"/>
      <c r="F58" s="27"/>
      <c r="G58" s="82">
        <f t="shared" si="27"/>
        <v>216</v>
      </c>
      <c r="H58" s="27"/>
      <c r="I58" s="27"/>
      <c r="J58" s="27"/>
      <c r="K58" s="27"/>
      <c r="L58" s="27"/>
      <c r="M58" s="27"/>
      <c r="N58" s="27"/>
      <c r="O58" s="27">
        <v>6</v>
      </c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>
        <v>6</v>
      </c>
      <c r="AH58" s="67">
        <v>4</v>
      </c>
    </row>
    <row r="59" s="85" customFormat="1">
      <c r="A59" s="32"/>
      <c r="B59" s="32" t="s">
        <v>116</v>
      </c>
      <c r="C59" s="32"/>
      <c r="D59" s="32"/>
      <c r="E59" s="48"/>
      <c r="F59" s="108"/>
      <c r="G59" s="96">
        <f t="shared" si="27"/>
        <v>216</v>
      </c>
      <c r="H59" s="107"/>
      <c r="I59" s="107"/>
      <c r="J59" s="107"/>
      <c r="K59" s="107"/>
      <c r="L59" s="107"/>
      <c r="M59" s="108"/>
      <c r="N59" s="48"/>
      <c r="O59" s="32">
        <f>O58</f>
        <v>6</v>
      </c>
      <c r="P59" s="48"/>
      <c r="Q59" s="108"/>
      <c r="R59" s="48"/>
      <c r="S59" s="107"/>
      <c r="T59" s="108"/>
      <c r="U59" s="32">
        <f>U58</f>
        <v>0</v>
      </c>
      <c r="V59" s="48"/>
      <c r="W59" s="108"/>
      <c r="X59" s="48"/>
      <c r="Y59" s="107"/>
      <c r="Z59" s="108"/>
      <c r="AA59" s="32">
        <f>AA58</f>
        <v>0</v>
      </c>
      <c r="AB59" s="48"/>
      <c r="AC59" s="108"/>
      <c r="AD59" s="48"/>
      <c r="AE59" s="107"/>
      <c r="AF59" s="108"/>
      <c r="AG59" s="32">
        <f>AG58</f>
        <v>6</v>
      </c>
      <c r="AH59" s="69">
        <f>AH58</f>
        <v>4</v>
      </c>
    </row>
    <row r="60" s="55" customFormat="1">
      <c r="AH60" s="57"/>
    </row>
    <row r="61" s="55" customFormat="1">
      <c r="AH61" s="57"/>
    </row>
    <row r="62" s="55" customFormat="1">
      <c r="AH62" s="57"/>
    </row>
    <row r="63" s="55" customFormat="1">
      <c r="AH63" s="57"/>
    </row>
    <row r="64" s="55" customFormat="1">
      <c r="AH64" s="57"/>
    </row>
    <row r="65" s="55" customFormat="1">
      <c r="A65" s="55" t="s">
        <v>170</v>
      </c>
      <c r="B65" s="55" t="s">
        <v>171</v>
      </c>
      <c r="C65" s="55" t="s">
        <v>172</v>
      </c>
      <c r="E65" s="55" t="s">
        <v>173</v>
      </c>
      <c r="G65" s="55" t="s">
        <v>174</v>
      </c>
      <c r="AH65" s="57"/>
    </row>
    <row r="66" s="55" customFormat="1">
      <c r="B66" s="55" t="s">
        <v>175</v>
      </c>
      <c r="C66" s="55" t="s">
        <v>176</v>
      </c>
      <c r="E66" s="55" t="s">
        <v>177</v>
      </c>
      <c r="G66" s="55" t="s">
        <v>178</v>
      </c>
      <c r="AH66" s="57"/>
    </row>
    <row r="67" s="55" customFormat="1">
      <c r="E67" s="55" t="s">
        <v>179</v>
      </c>
      <c r="AH67" s="57"/>
    </row>
    <row r="68" s="55" customFormat="1">
      <c r="E68" s="55" t="s">
        <v>180</v>
      </c>
      <c r="AH68" s="57"/>
    </row>
    <row r="69" s="55" customFormat="1">
      <c r="AH69" s="57"/>
    </row>
    <row r="70" s="55" customFormat="1">
      <c r="AH70" s="57"/>
    </row>
    <row r="71" s="55" customFormat="1">
      <c r="AH71" s="57"/>
    </row>
  </sheetData>
  <mergeCells count="132">
    <mergeCell ref="A3:AH3"/>
    <mergeCell ref="A5:A8"/>
    <mergeCell ref="B5:D8"/>
    <mergeCell ref="E5:F6"/>
    <mergeCell ref="N5:O5"/>
    <mergeCell ref="P5:AG5"/>
    <mergeCell ref="AH5:AH8"/>
    <mergeCell ref="G6:G8"/>
    <mergeCell ref="H6:M6"/>
    <mergeCell ref="N6:N8"/>
    <mergeCell ref="O6:O8"/>
    <mergeCell ref="P6:U6"/>
    <mergeCell ref="V6:AA6"/>
    <mergeCell ref="AB6:AG6"/>
    <mergeCell ref="E7:E8"/>
    <mergeCell ref="F7:F8"/>
    <mergeCell ref="H7:H8"/>
    <mergeCell ref="I7:K7"/>
    <mergeCell ref="L7:L8"/>
    <mergeCell ref="M7:M8"/>
    <mergeCell ref="P7:T7"/>
    <mergeCell ref="U7:U8"/>
    <mergeCell ref="V7:Z7"/>
    <mergeCell ref="AA7:AA8"/>
    <mergeCell ref="AB7:AF7"/>
    <mergeCell ref="AG7:AG8"/>
    <mergeCell ref="T8:T9"/>
    <mergeCell ref="Z8:Z9"/>
    <mergeCell ref="AF8:AF9"/>
    <mergeCell ref="B9:D9"/>
    <mergeCell ref="B10:D10"/>
    <mergeCell ref="B13:D13"/>
    <mergeCell ref="E13:AH13"/>
    <mergeCell ref="B14:D14"/>
    <mergeCell ref="B15:D15"/>
    <mergeCell ref="B16:D16"/>
    <mergeCell ref="E16:AH17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25:AG25"/>
    <mergeCell ref="A26:A27"/>
    <mergeCell ref="B26:D26"/>
    <mergeCell ref="B27:D27"/>
    <mergeCell ref="A28:A29"/>
    <mergeCell ref="B28:D28"/>
    <mergeCell ref="B29:D29"/>
    <mergeCell ref="A30:A31"/>
    <mergeCell ref="B30:D30"/>
    <mergeCell ref="B31:D31"/>
    <mergeCell ref="A32:A33"/>
    <mergeCell ref="B32:D32"/>
    <mergeCell ref="B33:D33"/>
    <mergeCell ref="B34:D34"/>
    <mergeCell ref="E34:AG34"/>
    <mergeCell ref="B35:D35"/>
    <mergeCell ref="B36:D36"/>
    <mergeCell ref="B37:D37"/>
    <mergeCell ref="B38:D38"/>
    <mergeCell ref="B39:D39"/>
    <mergeCell ref="A40:A41"/>
    <mergeCell ref="B40:D41"/>
    <mergeCell ref="E40:F41"/>
    <mergeCell ref="G40:M40"/>
    <mergeCell ref="N40:O40"/>
    <mergeCell ref="P40:Q41"/>
    <mergeCell ref="R40:T40"/>
    <mergeCell ref="U40:U41"/>
    <mergeCell ref="V40:W41"/>
    <mergeCell ref="X40:Z40"/>
    <mergeCell ref="AA40:AA41"/>
    <mergeCell ref="AB40:AC41"/>
    <mergeCell ref="AD40:AF40"/>
    <mergeCell ref="AG40:AG41"/>
    <mergeCell ref="AH40:AH41"/>
    <mergeCell ref="I41:K41"/>
    <mergeCell ref="I42:K42"/>
    <mergeCell ref="R42:T42"/>
    <mergeCell ref="I43:K43"/>
    <mergeCell ref="R43:T43"/>
    <mergeCell ref="I44:K44"/>
    <mergeCell ref="R44:T44"/>
    <mergeCell ref="A46:A47"/>
    <mergeCell ref="B46:D47"/>
    <mergeCell ref="E46:F47"/>
    <mergeCell ref="G46:M46"/>
    <mergeCell ref="N46:O46"/>
    <mergeCell ref="P46:Q47"/>
    <mergeCell ref="R46:T46"/>
    <mergeCell ref="U46:U47"/>
    <mergeCell ref="V46:W47"/>
    <mergeCell ref="X46:Z46"/>
    <mergeCell ref="AA46:AA47"/>
    <mergeCell ref="AB46:AC47"/>
    <mergeCell ref="AD46:AF46"/>
    <mergeCell ref="AG46:AG47"/>
    <mergeCell ref="AH46:AH47"/>
    <mergeCell ref="I47:K47"/>
    <mergeCell ref="I48:K48"/>
    <mergeCell ref="I49:K49"/>
    <mergeCell ref="A51:A52"/>
    <mergeCell ref="B51:D52"/>
    <mergeCell ref="E51:E52"/>
    <mergeCell ref="F51:F52"/>
    <mergeCell ref="G51:M51"/>
    <mergeCell ref="N51:O51"/>
    <mergeCell ref="P51:Q52"/>
    <mergeCell ref="R51:T51"/>
    <mergeCell ref="U51:U52"/>
    <mergeCell ref="V51:W52"/>
    <mergeCell ref="X51:Z51"/>
    <mergeCell ref="AA51:AA52"/>
    <mergeCell ref="AB51:AC52"/>
    <mergeCell ref="AD51:AF51"/>
    <mergeCell ref="AG51:AG52"/>
    <mergeCell ref="AH51:AH52"/>
    <mergeCell ref="I52:K52"/>
    <mergeCell ref="E53:F53"/>
    <mergeCell ref="AB53:AC53"/>
    <mergeCell ref="B54:D54"/>
    <mergeCell ref="AB54:AC54"/>
    <mergeCell ref="B55:D55"/>
    <mergeCell ref="AB55:AC55"/>
    <mergeCell ref="B57:D57"/>
    <mergeCell ref="E57:F57"/>
    <mergeCell ref="B58:D58"/>
  </mergeCells>
  <printOptions headings="0" gridLines="1"/>
  <pageMargins left="0.118055555555556" right="0.118055555555556" top="0.15763888888888899" bottom="0.15763888888888899" header="0.51180555555555496" footer="0.51180555555555496"/>
  <pageSetup blackAndWhite="0" cellComments="none" copies="1" draft="0" errors="displayed" firstPageNumber="0" fitToHeight="0" fitToWidth="1" horizontalDpi="300" orientation="landscape" pageOrder="downThenOver" paperSize="9" scale="100" useFirstPageNumber="0" usePrinterDefaults="1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A31" activeCellId="0" sqref="A31:IV31"/>
    </sheetView>
  </sheetViews>
  <sheetFormatPr defaultRowHeight="12.75"/>
  <cols>
    <col bestFit="1" customWidth="1" min="1" max="1" width="9.28515625"/>
    <col bestFit="1" customWidth="1" min="2" max="3" width="9"/>
    <col bestFit="1" customWidth="1" min="4" max="4" width="15"/>
    <col bestFit="1" customWidth="1" min="5" max="10" width="5.7109375"/>
    <col bestFit="1" customWidth="1" min="11" max="18" width="7.28515625"/>
    <col bestFit="1" customWidth="1" min="19" max="19" width="6.28515625"/>
    <col bestFit="1" customWidth="1" min="20" max="22" width="5.85546875"/>
    <col bestFit="1" customWidth="1" min="23" max="1025" width="9"/>
  </cols>
  <sheetData>
    <row r="1">
      <c r="A1" s="114" t="s">
        <v>181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3"/>
    </row>
    <row r="2">
      <c r="A2" s="115" t="s">
        <v>182</v>
      </c>
      <c r="B2" s="115"/>
      <c r="C2" s="115"/>
      <c r="D2" s="115"/>
      <c r="E2" s="116" t="s">
        <v>183</v>
      </c>
      <c r="F2" s="116" t="s">
        <v>184</v>
      </c>
      <c r="G2" s="116" t="s">
        <v>185</v>
      </c>
      <c r="H2" s="116" t="s">
        <v>186</v>
      </c>
      <c r="I2" s="116" t="s">
        <v>187</v>
      </c>
      <c r="J2" s="116" t="s">
        <v>188</v>
      </c>
      <c r="K2" s="117" t="s">
        <v>189</v>
      </c>
      <c r="L2" s="117" t="s">
        <v>190</v>
      </c>
      <c r="M2" s="117" t="s">
        <v>191</v>
      </c>
      <c r="N2" s="117" t="s">
        <v>192</v>
      </c>
      <c r="O2" s="117" t="s">
        <v>193</v>
      </c>
      <c r="P2" s="117" t="s">
        <v>194</v>
      </c>
      <c r="Q2" s="117" t="s">
        <v>195</v>
      </c>
      <c r="R2" s="117" t="s">
        <v>196</v>
      </c>
      <c r="S2" s="118" t="s">
        <v>197</v>
      </c>
      <c r="T2" s="118" t="s">
        <v>198</v>
      </c>
      <c r="U2" s="118" t="s">
        <v>199</v>
      </c>
      <c r="V2" s="119" t="s">
        <v>200</v>
      </c>
    </row>
    <row r="3" ht="12.75" customHeight="1">
      <c r="A3" s="120" t="s">
        <v>201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ht="12.75" customHeight="1">
      <c r="A4" s="120" t="s">
        <v>152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ht="15" customHeight="1">
      <c r="A5" s="45" t="s">
        <v>49</v>
      </c>
      <c r="B5" s="50" t="s">
        <v>50</v>
      </c>
      <c r="C5" s="50"/>
      <c r="D5" s="50"/>
      <c r="E5" s="121"/>
      <c r="F5" s="121"/>
      <c r="G5" s="121" t="s">
        <v>202</v>
      </c>
      <c r="H5" s="121" t="s">
        <v>202</v>
      </c>
      <c r="I5" s="121"/>
      <c r="J5" s="121"/>
      <c r="K5" s="122"/>
      <c r="L5" s="122"/>
      <c r="M5" s="122"/>
      <c r="N5" s="122"/>
      <c r="O5" s="122"/>
      <c r="P5" s="122"/>
      <c r="Q5" s="122"/>
      <c r="R5" s="122"/>
      <c r="S5" s="121"/>
      <c r="T5" s="121"/>
      <c r="U5" s="121" t="s">
        <v>202</v>
      </c>
      <c r="V5" s="123"/>
    </row>
    <row r="6" ht="15" customHeight="1">
      <c r="A6" s="45" t="s">
        <v>51</v>
      </c>
      <c r="B6" s="50" t="s">
        <v>52</v>
      </c>
      <c r="C6" s="50"/>
      <c r="D6" s="50"/>
      <c r="E6" s="121"/>
      <c r="F6" s="121" t="s">
        <v>202</v>
      </c>
      <c r="G6" s="121"/>
      <c r="H6" s="121"/>
      <c r="I6" s="121"/>
      <c r="J6" s="121"/>
      <c r="K6" s="122"/>
      <c r="L6" s="122"/>
      <c r="M6" s="122" t="s">
        <v>202</v>
      </c>
      <c r="N6" s="122"/>
      <c r="O6" s="122"/>
      <c r="P6" s="122"/>
      <c r="Q6" s="122"/>
      <c r="R6" s="122"/>
      <c r="S6" s="121" t="s">
        <v>202</v>
      </c>
      <c r="T6" s="121"/>
      <c r="U6" s="121"/>
      <c r="V6" s="123"/>
    </row>
    <row r="7" ht="12.75" customHeight="1">
      <c r="A7" s="124" t="s">
        <v>54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20"/>
    </row>
    <row r="8" ht="12.75" customHeight="1">
      <c r="A8" s="32" t="s">
        <v>55</v>
      </c>
      <c r="B8" s="33" t="s">
        <v>56</v>
      </c>
      <c r="C8" s="33"/>
      <c r="D8" s="33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3"/>
      <c r="V8" s="20"/>
    </row>
    <row r="9" ht="24.75" customHeight="1">
      <c r="A9" s="27" t="s">
        <v>57</v>
      </c>
      <c r="B9" s="28" t="s">
        <v>16</v>
      </c>
      <c r="C9" s="28"/>
      <c r="D9" s="28"/>
      <c r="E9" s="121" t="s">
        <v>202</v>
      </c>
      <c r="F9" s="121"/>
      <c r="G9" s="121"/>
      <c r="H9" s="121"/>
      <c r="I9" s="121"/>
      <c r="J9" s="121" t="s">
        <v>202</v>
      </c>
      <c r="K9" s="122"/>
      <c r="L9" s="122" t="s">
        <v>202</v>
      </c>
      <c r="M9" s="122"/>
      <c r="N9" s="122"/>
      <c r="O9" s="122" t="s">
        <v>202</v>
      </c>
      <c r="P9" s="122"/>
      <c r="Q9" s="122"/>
      <c r="R9" s="122"/>
      <c r="S9" s="121" t="s">
        <v>202</v>
      </c>
      <c r="T9" s="121"/>
      <c r="U9" s="121"/>
      <c r="V9" s="123"/>
    </row>
    <row r="10" ht="15" customHeight="1">
      <c r="A10" s="27" t="s">
        <v>58</v>
      </c>
      <c r="B10" s="28" t="s">
        <v>59</v>
      </c>
      <c r="C10" s="28"/>
      <c r="D10" s="28"/>
      <c r="E10" s="121"/>
      <c r="F10" s="121" t="s">
        <v>202</v>
      </c>
      <c r="G10" s="121"/>
      <c r="H10" s="121"/>
      <c r="I10" s="121"/>
      <c r="J10" s="121"/>
      <c r="K10" s="122" t="s">
        <v>202</v>
      </c>
      <c r="L10" s="122"/>
      <c r="M10" s="122"/>
      <c r="N10" s="122" t="s">
        <v>202</v>
      </c>
      <c r="O10" s="122"/>
      <c r="P10" s="122"/>
      <c r="Q10" s="122"/>
      <c r="R10" s="122"/>
      <c r="S10" s="121"/>
      <c r="T10" s="121" t="s">
        <v>202</v>
      </c>
      <c r="U10" s="121"/>
      <c r="V10" s="123"/>
    </row>
    <row r="11" ht="15" customHeight="1">
      <c r="A11" s="27" t="s">
        <v>60</v>
      </c>
      <c r="B11" s="28" t="s">
        <v>61</v>
      </c>
      <c r="C11" s="28"/>
      <c r="D11" s="28"/>
      <c r="E11" s="121"/>
      <c r="F11" s="121"/>
      <c r="G11" s="121" t="s">
        <v>202</v>
      </c>
      <c r="H11" s="121"/>
      <c r="I11" s="121"/>
      <c r="J11" s="121"/>
      <c r="K11" s="122" t="s">
        <v>202</v>
      </c>
      <c r="L11" s="122"/>
      <c r="M11" s="122"/>
      <c r="N11" s="122"/>
      <c r="O11" s="122"/>
      <c r="P11" s="122" t="s">
        <v>202</v>
      </c>
      <c r="Q11" s="122"/>
      <c r="R11" s="122"/>
      <c r="S11" s="121"/>
      <c r="T11" s="121" t="s">
        <v>202</v>
      </c>
      <c r="U11" s="121"/>
      <c r="V11" s="121" t="s">
        <v>202</v>
      </c>
    </row>
    <row r="12" ht="15" customHeight="1">
      <c r="A12" s="27" t="s">
        <v>62</v>
      </c>
      <c r="B12" s="28" t="s">
        <v>63</v>
      </c>
      <c r="C12" s="28"/>
      <c r="D12" s="28"/>
      <c r="E12" s="121"/>
      <c r="F12" s="121"/>
      <c r="G12" s="121"/>
      <c r="H12" s="121"/>
      <c r="I12" s="121" t="s">
        <v>202</v>
      </c>
      <c r="J12" s="121"/>
      <c r="K12" s="122"/>
      <c r="L12" s="122"/>
      <c r="M12" s="122"/>
      <c r="N12" s="122"/>
      <c r="O12" s="122" t="s">
        <v>202</v>
      </c>
      <c r="P12" s="122"/>
      <c r="Q12" s="122"/>
      <c r="R12" s="122" t="s">
        <v>202</v>
      </c>
      <c r="S12" s="121" t="s">
        <v>202</v>
      </c>
      <c r="T12" s="121"/>
      <c r="U12" s="121"/>
      <c r="V12" s="123"/>
    </row>
    <row r="13" ht="24" customHeight="1">
      <c r="A13" s="27" t="s">
        <v>64</v>
      </c>
      <c r="B13" s="28" t="s">
        <v>65</v>
      </c>
      <c r="C13" s="28"/>
      <c r="D13" s="28"/>
      <c r="E13" s="121"/>
      <c r="F13" s="121"/>
      <c r="G13" s="121" t="s">
        <v>202</v>
      </c>
      <c r="H13" s="121"/>
      <c r="I13" s="121"/>
      <c r="J13" s="121" t="s">
        <v>202</v>
      </c>
      <c r="K13" s="122"/>
      <c r="L13" s="122" t="s">
        <v>202</v>
      </c>
      <c r="M13" s="122"/>
      <c r="N13" s="122"/>
      <c r="O13" s="122"/>
      <c r="P13" s="122"/>
      <c r="Q13" s="122"/>
      <c r="R13" s="122"/>
      <c r="S13" s="121"/>
      <c r="T13" s="121"/>
      <c r="U13" s="121" t="s">
        <v>202</v>
      </c>
      <c r="V13" s="123"/>
    </row>
    <row r="14" ht="24" customHeight="1">
      <c r="A14" s="27" t="s">
        <v>66</v>
      </c>
      <c r="B14" s="28" t="s">
        <v>67</v>
      </c>
      <c r="C14" s="28"/>
      <c r="D14" s="28"/>
      <c r="E14" s="121" t="s">
        <v>202</v>
      </c>
      <c r="F14" s="121"/>
      <c r="G14" s="121"/>
      <c r="H14" s="121"/>
      <c r="I14" s="121"/>
      <c r="J14" s="121" t="s">
        <v>202</v>
      </c>
      <c r="K14" s="122"/>
      <c r="L14" s="122"/>
      <c r="M14" s="122"/>
      <c r="N14" s="122"/>
      <c r="O14" s="122"/>
      <c r="P14" s="122"/>
      <c r="Q14" s="122" t="s">
        <v>202</v>
      </c>
      <c r="R14" s="122"/>
      <c r="S14" s="121"/>
      <c r="T14" s="121"/>
      <c r="U14" s="121"/>
      <c r="V14" s="123" t="s">
        <v>202</v>
      </c>
    </row>
    <row r="15" ht="15" customHeight="1">
      <c r="A15" s="27" t="s">
        <v>68</v>
      </c>
      <c r="B15" s="46" t="s">
        <v>69</v>
      </c>
      <c r="C15" s="46"/>
      <c r="D15" s="46"/>
      <c r="E15" s="121"/>
      <c r="F15" s="121" t="s">
        <v>202</v>
      </c>
      <c r="G15" s="121"/>
      <c r="H15" s="121"/>
      <c r="I15" s="121"/>
      <c r="J15" s="121"/>
      <c r="K15" s="122" t="s">
        <v>202</v>
      </c>
      <c r="L15" s="122"/>
      <c r="M15" s="122" t="s">
        <v>202</v>
      </c>
      <c r="N15" s="122"/>
      <c r="O15" s="122"/>
      <c r="P15" s="122"/>
      <c r="Q15" s="122"/>
      <c r="R15" s="122"/>
      <c r="S15" s="121" t="s">
        <v>202</v>
      </c>
      <c r="T15" s="121"/>
      <c r="U15" s="121"/>
      <c r="V15" s="123"/>
    </row>
    <row r="16" ht="15" customHeight="1">
      <c r="A16" s="32" t="s">
        <v>70</v>
      </c>
      <c r="B16" s="44" t="s">
        <v>71</v>
      </c>
      <c r="C16" s="44"/>
      <c r="D16" s="44"/>
      <c r="E16" s="121"/>
      <c r="F16" s="121"/>
      <c r="G16" s="121"/>
      <c r="H16" s="121"/>
      <c r="I16" s="121"/>
      <c r="J16" s="121"/>
      <c r="K16" s="122"/>
      <c r="L16" s="122"/>
      <c r="M16" s="122"/>
      <c r="N16" s="122"/>
      <c r="O16" s="122"/>
      <c r="P16" s="122"/>
      <c r="Q16" s="122"/>
      <c r="R16" s="122"/>
      <c r="S16" s="121"/>
      <c r="T16" s="121"/>
      <c r="U16" s="121"/>
      <c r="V16" s="123"/>
    </row>
    <row r="17" ht="35.25" customHeight="1">
      <c r="A17" s="45" t="s">
        <v>72</v>
      </c>
      <c r="B17" s="28" t="s">
        <v>73</v>
      </c>
      <c r="C17" s="28"/>
      <c r="D17" s="28"/>
      <c r="E17" s="121"/>
      <c r="F17" s="121" t="s">
        <v>202</v>
      </c>
      <c r="G17" s="121"/>
      <c r="H17" s="121"/>
      <c r="I17" s="121"/>
      <c r="J17" s="121"/>
      <c r="K17" s="122" t="s">
        <v>202</v>
      </c>
      <c r="L17" s="122" t="s">
        <v>202</v>
      </c>
      <c r="M17" s="122"/>
      <c r="N17" s="122"/>
      <c r="O17" s="122"/>
      <c r="P17" s="122"/>
      <c r="Q17" s="122"/>
      <c r="R17" s="122"/>
      <c r="S17" s="121" t="s">
        <v>202</v>
      </c>
      <c r="T17" s="121"/>
      <c r="U17" s="121"/>
      <c r="V17" s="123"/>
      <c r="W17" s="3"/>
    </row>
    <row r="18" ht="24" customHeight="1">
      <c r="A18" s="45"/>
      <c r="B18" s="28" t="s">
        <v>74</v>
      </c>
      <c r="C18" s="28"/>
      <c r="D18" s="28"/>
      <c r="E18" s="121"/>
      <c r="F18" s="121" t="s">
        <v>202</v>
      </c>
      <c r="G18" s="121"/>
      <c r="H18" s="121"/>
      <c r="I18" s="121"/>
      <c r="J18" s="121"/>
      <c r="K18" s="122" t="s">
        <v>202</v>
      </c>
      <c r="L18" s="122" t="s">
        <v>202</v>
      </c>
      <c r="M18" s="122"/>
      <c r="N18" s="122"/>
      <c r="O18" s="122"/>
      <c r="P18" s="122"/>
      <c r="Q18" s="122"/>
      <c r="R18" s="122"/>
      <c r="S18" s="121" t="s">
        <v>202</v>
      </c>
      <c r="T18" s="121"/>
      <c r="U18" s="3"/>
      <c r="V18" s="123"/>
      <c r="W18" s="3"/>
    </row>
    <row r="19" ht="24" customHeight="1">
      <c r="A19" s="45" t="s">
        <v>75</v>
      </c>
      <c r="B19" s="28" t="s">
        <v>76</v>
      </c>
      <c r="C19" s="28"/>
      <c r="D19" s="28"/>
      <c r="E19" s="121"/>
      <c r="F19" s="121"/>
      <c r="G19" s="121" t="s">
        <v>202</v>
      </c>
      <c r="H19" s="121"/>
      <c r="I19" s="121"/>
      <c r="J19" s="121"/>
      <c r="K19" s="122"/>
      <c r="L19" s="122"/>
      <c r="M19" s="122" t="s">
        <v>202</v>
      </c>
      <c r="N19" s="122"/>
      <c r="O19" s="122"/>
      <c r="P19" s="122"/>
      <c r="Q19" s="122"/>
      <c r="R19" s="122"/>
      <c r="S19" s="121" t="s">
        <v>202</v>
      </c>
      <c r="T19" s="121"/>
      <c r="U19" s="121"/>
      <c r="V19" s="123"/>
      <c r="W19" s="3"/>
    </row>
    <row r="20" ht="15" customHeight="1">
      <c r="A20" s="45"/>
      <c r="B20" s="28" t="s">
        <v>77</v>
      </c>
      <c r="C20" s="28"/>
      <c r="D20" s="28"/>
      <c r="E20" s="121"/>
      <c r="F20" s="121"/>
      <c r="G20" s="121" t="s">
        <v>202</v>
      </c>
      <c r="H20" s="121"/>
      <c r="I20" s="121"/>
      <c r="J20" s="121"/>
      <c r="K20" s="122"/>
      <c r="L20" s="122"/>
      <c r="M20" s="122" t="s">
        <v>202</v>
      </c>
      <c r="N20" s="122"/>
      <c r="O20" s="122"/>
      <c r="P20" s="122"/>
      <c r="Q20" s="122"/>
      <c r="R20" s="122"/>
      <c r="S20" s="121" t="s">
        <v>202</v>
      </c>
      <c r="T20" s="121"/>
      <c r="U20" s="121"/>
      <c r="V20" s="123"/>
      <c r="W20" s="3"/>
    </row>
    <row r="21" s="9" customFormat="1" ht="12" customHeight="1">
      <c r="A21" s="45" t="s">
        <v>78</v>
      </c>
      <c r="B21" s="46" t="s">
        <v>79</v>
      </c>
      <c r="C21" s="46"/>
      <c r="D21" s="46"/>
      <c r="E21" s="121"/>
      <c r="F21" s="121"/>
      <c r="G21" s="121"/>
      <c r="H21" s="121"/>
      <c r="I21" s="121"/>
      <c r="J21" s="121"/>
      <c r="K21" s="122" t="s">
        <v>202</v>
      </c>
      <c r="L21" s="122"/>
      <c r="M21" s="122"/>
      <c r="N21" s="122" t="s">
        <v>202</v>
      </c>
      <c r="O21" s="122"/>
      <c r="P21" s="122"/>
      <c r="Q21" s="122"/>
      <c r="R21" s="122"/>
      <c r="S21" s="121"/>
      <c r="T21" s="121"/>
      <c r="U21" s="126"/>
      <c r="V21" s="127"/>
    </row>
    <row r="22" s="9" customFormat="1" ht="26.25" customHeight="1">
      <c r="A22" s="45"/>
      <c r="B22" s="46" t="s">
        <v>80</v>
      </c>
      <c r="C22" s="46"/>
      <c r="D22" s="46"/>
      <c r="E22" s="121"/>
      <c r="F22" s="121"/>
      <c r="G22" s="121"/>
      <c r="H22" s="121"/>
      <c r="I22" s="121"/>
      <c r="J22" s="121"/>
      <c r="K22" s="122" t="s">
        <v>202</v>
      </c>
      <c r="L22" s="122"/>
      <c r="M22" s="122"/>
      <c r="N22" s="122" t="s">
        <v>202</v>
      </c>
      <c r="O22" s="122"/>
      <c r="P22" s="122"/>
      <c r="Q22" s="122"/>
      <c r="R22" s="122"/>
      <c r="S22" s="121"/>
      <c r="T22" s="121"/>
      <c r="U22" s="126"/>
      <c r="V22" s="127"/>
    </row>
    <row r="23" s="9" customFormat="1" ht="35.25" customHeight="1">
      <c r="A23" s="45" t="s">
        <v>81</v>
      </c>
      <c r="B23" s="28" t="s">
        <v>82</v>
      </c>
      <c r="C23" s="28"/>
      <c r="D23" s="28"/>
      <c r="E23" s="128" t="s">
        <v>202</v>
      </c>
      <c r="F23" s="128"/>
      <c r="G23" s="128"/>
      <c r="H23" s="128"/>
      <c r="I23" s="128"/>
      <c r="J23" s="128"/>
      <c r="K23" s="129"/>
      <c r="L23" s="129"/>
      <c r="M23" s="129"/>
      <c r="N23" s="129"/>
      <c r="O23" s="129" t="s">
        <v>202</v>
      </c>
      <c r="P23" s="129"/>
      <c r="Q23" s="129"/>
      <c r="R23" s="129"/>
      <c r="S23" s="128" t="s">
        <v>202</v>
      </c>
      <c r="T23" s="128"/>
      <c r="U23" s="128"/>
      <c r="V23" s="130"/>
      <c r="W23" s="131"/>
    </row>
    <row r="24" s="9" customFormat="1" ht="27" customHeight="1">
      <c r="A24" s="45"/>
      <c r="B24" s="28" t="s">
        <v>83</v>
      </c>
      <c r="C24" s="28"/>
      <c r="D24" s="28"/>
      <c r="E24" s="128" t="s">
        <v>202</v>
      </c>
      <c r="F24" s="128"/>
      <c r="G24" s="128"/>
      <c r="H24" s="128"/>
      <c r="I24" s="128"/>
      <c r="J24" s="128"/>
      <c r="K24" s="129"/>
      <c r="L24" s="129"/>
      <c r="M24" s="129"/>
      <c r="N24" s="129"/>
      <c r="O24" s="129" t="s">
        <v>202</v>
      </c>
      <c r="P24" s="129"/>
      <c r="Q24" s="129"/>
      <c r="R24" s="129"/>
      <c r="S24" s="128" t="s">
        <v>202</v>
      </c>
      <c r="T24" s="128"/>
      <c r="U24" s="128"/>
      <c r="V24" s="130"/>
      <c r="W24" s="131"/>
    </row>
    <row r="25" s="9" customFormat="1" ht="13.5" customHeight="1">
      <c r="A25" s="32" t="s">
        <v>84</v>
      </c>
      <c r="B25" s="92" t="s">
        <v>85</v>
      </c>
      <c r="C25" s="92"/>
      <c r="D25" s="92"/>
      <c r="E25" s="128"/>
      <c r="F25" s="128"/>
      <c r="G25" s="128"/>
      <c r="H25" s="128"/>
      <c r="I25" s="128"/>
      <c r="J25" s="128"/>
      <c r="K25" s="129"/>
      <c r="L25" s="129"/>
      <c r="M25" s="129"/>
      <c r="N25" s="129"/>
      <c r="O25" s="129"/>
      <c r="P25" s="129"/>
      <c r="Q25" s="129"/>
      <c r="R25" s="129"/>
      <c r="S25" s="128"/>
      <c r="T25" s="128"/>
      <c r="U25" s="128"/>
      <c r="V25" s="130"/>
      <c r="W25" s="131"/>
    </row>
    <row r="26" s="9" customFormat="1" ht="25.5" customHeight="1">
      <c r="A26" s="27" t="s">
        <v>86</v>
      </c>
      <c r="B26" s="28" t="s">
        <v>87</v>
      </c>
      <c r="C26" s="28"/>
      <c r="D26" s="28"/>
      <c r="E26" s="121"/>
      <c r="F26" s="121"/>
      <c r="G26" s="121"/>
      <c r="H26" s="121"/>
      <c r="I26" s="121"/>
      <c r="J26" s="121"/>
      <c r="K26" s="122"/>
      <c r="L26" s="122"/>
      <c r="M26" s="122"/>
      <c r="N26" s="122"/>
      <c r="O26" s="122"/>
      <c r="P26" s="122"/>
      <c r="Q26" s="122" t="s">
        <v>202</v>
      </c>
      <c r="R26" s="122"/>
      <c r="S26" s="121"/>
      <c r="T26" s="121"/>
      <c r="U26" s="121" t="s">
        <v>202</v>
      </c>
      <c r="V26" s="123" t="s">
        <v>202</v>
      </c>
    </row>
    <row r="27" s="9" customFormat="1" ht="35.25" customHeight="1">
      <c r="A27" s="27" t="s">
        <v>88</v>
      </c>
      <c r="B27" s="46" t="s">
        <v>89</v>
      </c>
      <c r="C27" s="46"/>
      <c r="D27" s="46"/>
      <c r="E27" s="121"/>
      <c r="F27" s="121"/>
      <c r="G27" s="121"/>
      <c r="H27" s="121"/>
      <c r="I27" s="121"/>
      <c r="J27" s="121"/>
      <c r="K27" s="122"/>
      <c r="L27" s="122"/>
      <c r="M27" s="122"/>
      <c r="N27" s="122"/>
      <c r="O27" s="122"/>
      <c r="P27" s="122"/>
      <c r="Q27" s="122" t="s">
        <v>202</v>
      </c>
      <c r="R27" s="122"/>
      <c r="S27" s="121"/>
      <c r="T27" s="121"/>
      <c r="U27" s="121" t="s">
        <v>202</v>
      </c>
      <c r="V27" s="123" t="s">
        <v>202</v>
      </c>
    </row>
    <row r="28" s="9" customFormat="1" ht="35.25" customHeight="1">
      <c r="A28" s="27" t="s">
        <v>90</v>
      </c>
      <c r="B28" s="28" t="s">
        <v>91</v>
      </c>
      <c r="C28" s="28"/>
      <c r="D28" s="28"/>
      <c r="E28" s="121"/>
      <c r="F28" s="121"/>
      <c r="G28" s="121"/>
      <c r="H28" s="121"/>
      <c r="I28" s="121"/>
      <c r="J28" s="121"/>
      <c r="K28" s="122"/>
      <c r="L28" s="122"/>
      <c r="M28" s="122"/>
      <c r="N28" s="122"/>
      <c r="O28" s="122"/>
      <c r="P28" s="122"/>
      <c r="Q28" s="122"/>
      <c r="R28" s="122" t="s">
        <v>202</v>
      </c>
      <c r="S28" s="121"/>
      <c r="T28" s="121" t="s">
        <v>202</v>
      </c>
      <c r="U28" s="121" t="s">
        <v>202</v>
      </c>
      <c r="V28" s="123"/>
    </row>
    <row r="29" s="9" customFormat="1" ht="25.5" customHeight="1">
      <c r="A29" s="27" t="s">
        <v>92</v>
      </c>
      <c r="B29" s="46" t="s">
        <v>158</v>
      </c>
      <c r="C29" s="46"/>
      <c r="D29" s="46"/>
      <c r="E29" s="121"/>
      <c r="F29" s="121"/>
      <c r="G29" s="121"/>
      <c r="H29" s="121"/>
      <c r="I29" s="121"/>
      <c r="J29" s="121"/>
      <c r="K29" s="122"/>
      <c r="L29" s="122"/>
      <c r="M29" s="122"/>
      <c r="N29" s="122"/>
      <c r="O29" s="122"/>
      <c r="P29" s="122"/>
      <c r="Q29" s="122"/>
      <c r="R29" s="122" t="s">
        <v>202</v>
      </c>
      <c r="S29" s="121"/>
      <c r="T29" s="121" t="s">
        <v>202</v>
      </c>
      <c r="U29" s="121" t="s">
        <v>202</v>
      </c>
      <c r="V29" s="123"/>
    </row>
    <row r="30">
      <c r="A30" s="124" t="s">
        <v>95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3"/>
    </row>
    <row r="31" ht="15">
      <c r="A31" s="45" t="s">
        <v>96</v>
      </c>
      <c r="B31" s="27" t="s">
        <v>97</v>
      </c>
      <c r="C31" s="27"/>
      <c r="D31" s="27"/>
      <c r="E31" s="121"/>
      <c r="F31" s="121"/>
      <c r="G31" s="121"/>
      <c r="H31" s="121"/>
      <c r="I31" s="121"/>
      <c r="J31" s="121"/>
      <c r="K31" s="122"/>
      <c r="L31" s="122" t="s">
        <v>202</v>
      </c>
      <c r="M31" s="122" t="s">
        <v>202</v>
      </c>
      <c r="N31" s="122"/>
      <c r="O31" s="122"/>
      <c r="P31" s="122"/>
      <c r="Q31" s="122" t="s">
        <v>202</v>
      </c>
      <c r="R31" s="122"/>
      <c r="S31" s="121"/>
      <c r="T31" s="121" t="s">
        <v>202</v>
      </c>
      <c r="U31" s="121"/>
      <c r="V31" s="123" t="s">
        <v>202</v>
      </c>
      <c r="W31" s="3"/>
    </row>
    <row r="32" ht="15">
      <c r="A32" s="45" t="s">
        <v>99</v>
      </c>
      <c r="B32" s="27" t="s">
        <v>100</v>
      </c>
      <c r="C32" s="27"/>
      <c r="D32" s="27"/>
      <c r="E32" s="121"/>
      <c r="F32" s="121"/>
      <c r="G32" s="121"/>
      <c r="H32" s="121"/>
      <c r="I32" s="121"/>
      <c r="J32" s="121"/>
      <c r="K32" s="122"/>
      <c r="L32" s="122"/>
      <c r="M32" s="122"/>
      <c r="N32" s="122" t="s">
        <v>202</v>
      </c>
      <c r="O32" s="122"/>
      <c r="P32" s="122" t="s">
        <v>202</v>
      </c>
      <c r="Q32" s="122"/>
      <c r="R32" s="122" t="s">
        <v>202</v>
      </c>
      <c r="S32" s="121"/>
      <c r="T32" s="121" t="s">
        <v>202</v>
      </c>
      <c r="U32" s="121"/>
      <c r="V32" s="123" t="s">
        <v>202</v>
      </c>
      <c r="W32" s="3"/>
    </row>
    <row r="33">
      <c r="A33" s="124" t="s">
        <v>102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</row>
    <row r="34" ht="15" customHeight="1">
      <c r="A34" s="45" t="s">
        <v>103</v>
      </c>
      <c r="B34" s="50" t="s">
        <v>104</v>
      </c>
      <c r="C34" s="50"/>
      <c r="D34" s="50"/>
      <c r="E34" s="121"/>
      <c r="F34" s="121"/>
      <c r="G34" s="121"/>
      <c r="H34" s="121"/>
      <c r="I34" s="121"/>
      <c r="J34" s="121" t="s">
        <v>202</v>
      </c>
      <c r="K34" s="122"/>
      <c r="L34" s="122"/>
      <c r="M34" s="122"/>
      <c r="N34" s="122"/>
      <c r="O34" s="122"/>
      <c r="P34" s="122"/>
      <c r="Q34" s="122" t="s">
        <v>202</v>
      </c>
      <c r="R34" s="122"/>
      <c r="S34" s="121" t="s">
        <v>202</v>
      </c>
      <c r="T34" s="121"/>
      <c r="U34" s="121" t="s">
        <v>202</v>
      </c>
      <c r="V34" s="123" t="s">
        <v>202</v>
      </c>
    </row>
    <row r="35">
      <c r="A35" s="124" t="s">
        <v>106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</row>
    <row r="36" ht="15">
      <c r="A36" s="27" t="s">
        <v>109</v>
      </c>
      <c r="B36" s="27" t="s">
        <v>110</v>
      </c>
      <c r="C36" s="27"/>
      <c r="D36" s="27"/>
      <c r="E36" s="121" t="s">
        <v>202</v>
      </c>
      <c r="F36" s="121" t="s">
        <v>202</v>
      </c>
      <c r="G36" s="121" t="s">
        <v>202</v>
      </c>
      <c r="H36" s="121" t="s">
        <v>202</v>
      </c>
      <c r="I36" s="121" t="s">
        <v>202</v>
      </c>
      <c r="J36" s="121" t="s">
        <v>202</v>
      </c>
      <c r="K36" s="122" t="s">
        <v>202</v>
      </c>
      <c r="L36" s="122" t="s">
        <v>202</v>
      </c>
      <c r="M36" s="122" t="s">
        <v>202</v>
      </c>
      <c r="N36" s="122" t="s">
        <v>202</v>
      </c>
      <c r="O36" s="122" t="s">
        <v>202</v>
      </c>
      <c r="P36" s="122" t="s">
        <v>202</v>
      </c>
      <c r="Q36" s="122" t="s">
        <v>202</v>
      </c>
      <c r="R36" s="122" t="s">
        <v>202</v>
      </c>
      <c r="S36" s="121" t="s">
        <v>202</v>
      </c>
      <c r="T36" s="121" t="s">
        <v>202</v>
      </c>
      <c r="U36" s="121" t="s">
        <v>202</v>
      </c>
      <c r="V36" s="121" t="s">
        <v>202</v>
      </c>
    </row>
  </sheetData>
  <mergeCells count="40">
    <mergeCell ref="A1:U1"/>
    <mergeCell ref="A2:D2"/>
    <mergeCell ref="A3:V3"/>
    <mergeCell ref="A4:V4"/>
    <mergeCell ref="B5:D5"/>
    <mergeCell ref="B6:D6"/>
    <mergeCell ref="A7:U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A17:A18"/>
    <mergeCell ref="B17:D17"/>
    <mergeCell ref="B18:D18"/>
    <mergeCell ref="A19:A20"/>
    <mergeCell ref="B19:D19"/>
    <mergeCell ref="B20:D20"/>
    <mergeCell ref="A21:A22"/>
    <mergeCell ref="B21:D21"/>
    <mergeCell ref="B22:D22"/>
    <mergeCell ref="A23:A24"/>
    <mergeCell ref="B23:D23"/>
    <mergeCell ref="B24:D24"/>
    <mergeCell ref="B25:D25"/>
    <mergeCell ref="B26:D26"/>
    <mergeCell ref="B27:D27"/>
    <mergeCell ref="B28:D28"/>
    <mergeCell ref="B29:D29"/>
    <mergeCell ref="A30:V30"/>
    <mergeCell ref="B31:D31"/>
    <mergeCell ref="B32:D32"/>
    <mergeCell ref="A33:V33"/>
    <mergeCell ref="B34:D34"/>
    <mergeCell ref="A35:V35"/>
    <mergeCell ref="B36:D36"/>
  </mergeCells>
  <printOptions headings="0" gridLines="1"/>
  <pageMargins left="0.70833333333333315" right="0.70833333333333315" top="0.74791666666666701" bottom="0.74791666666666701" header="0.51180555555555496" footer="0.51180555555555496"/>
  <pageSetup blackAndWhite="0" cellComments="none" copies="1" draft="0" errors="displayed" firstPageNumber="0" fitToHeight="0" fitToWidth="1" horizontalDpi="300" orientation="landscape" pageOrder="downThenOver" paperSize="9" scale="100" useFirstPageNumber="0" usePrinterDefaults="1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B25" activeCellId="0" sqref="B25"/>
    </sheetView>
  </sheetViews>
  <sheetFormatPr defaultRowHeight="12.75"/>
  <cols>
    <col bestFit="1" customWidth="1" min="1" max="1" style="132" width="7.140625"/>
    <col bestFit="1" customWidth="1" min="2" max="2" style="132" width="153.7109375"/>
    <col bestFit="1" customWidth="1" min="3" max="3" style="133" width="9.140625"/>
    <col bestFit="1" customWidth="1" min="4" max="1025" width="9"/>
  </cols>
  <sheetData>
    <row r="1" s="134" customFormat="1" ht="19.5" customHeight="1">
      <c r="A1" s="135" t="s">
        <v>203</v>
      </c>
      <c r="B1" s="135"/>
      <c r="C1" s="136"/>
    </row>
    <row r="2" s="134" customFormat="1" ht="51.75">
      <c r="A2" s="137" t="s">
        <v>183</v>
      </c>
      <c r="B2" s="138" t="s">
        <v>204</v>
      </c>
      <c r="C2" s="136"/>
    </row>
    <row r="3" s="134" customFormat="1" ht="34.5">
      <c r="A3" s="139" t="s">
        <v>184</v>
      </c>
      <c r="B3" s="140" t="s">
        <v>205</v>
      </c>
      <c r="C3" s="136"/>
    </row>
    <row r="4" s="134" customFormat="1" ht="18.75" customHeight="1">
      <c r="A4" s="141" t="s">
        <v>185</v>
      </c>
      <c r="B4" s="142" t="s">
        <v>206</v>
      </c>
      <c r="C4" s="136"/>
    </row>
    <row r="5" s="134" customFormat="1" ht="17.25">
      <c r="A5" s="141"/>
      <c r="B5" s="140" t="s">
        <v>207</v>
      </c>
      <c r="C5" s="136"/>
    </row>
    <row r="6" s="134" customFormat="1" ht="18.75" customHeight="1">
      <c r="A6" s="141" t="s">
        <v>186</v>
      </c>
      <c r="B6" s="142" t="s">
        <v>208</v>
      </c>
      <c r="C6" s="136"/>
    </row>
    <row r="7" s="134" customFormat="1" ht="17.25">
      <c r="A7" s="141"/>
      <c r="B7" s="140" t="s">
        <v>209</v>
      </c>
      <c r="C7" s="136"/>
    </row>
    <row r="8" s="134" customFormat="1" ht="17.25">
      <c r="A8" s="139" t="s">
        <v>187</v>
      </c>
      <c r="B8" s="140" t="s">
        <v>210</v>
      </c>
      <c r="C8" s="136"/>
    </row>
    <row r="9" s="134" customFormat="1" ht="17.25">
      <c r="A9" s="139" t="s">
        <v>211</v>
      </c>
      <c r="B9" s="140" t="s">
        <v>212</v>
      </c>
      <c r="C9" s="136"/>
    </row>
    <row r="10" s="134" customFormat="1" ht="19.5" customHeight="1">
      <c r="A10" s="135" t="s">
        <v>213</v>
      </c>
      <c r="B10" s="135"/>
      <c r="C10" s="136"/>
    </row>
    <row r="11" s="134" customFormat="1" ht="34.5">
      <c r="A11" s="139" t="s">
        <v>189</v>
      </c>
      <c r="B11" s="140" t="s">
        <v>214</v>
      </c>
      <c r="C11" s="136"/>
    </row>
    <row r="12" s="134" customFormat="1" ht="34.5">
      <c r="A12" s="139" t="s">
        <v>190</v>
      </c>
      <c r="B12" s="140" t="s">
        <v>215</v>
      </c>
      <c r="C12" s="136"/>
    </row>
    <row r="13" s="134" customFormat="1" ht="34.5">
      <c r="A13" s="139" t="s">
        <v>191</v>
      </c>
      <c r="B13" s="140" t="s">
        <v>216</v>
      </c>
      <c r="C13" s="136"/>
    </row>
    <row r="14" s="134" customFormat="1" ht="34.5">
      <c r="A14" s="139" t="s">
        <v>192</v>
      </c>
      <c r="B14" s="142" t="s">
        <v>217</v>
      </c>
      <c r="C14" s="136"/>
    </row>
    <row r="15" s="134" customFormat="1" ht="34.5">
      <c r="A15" s="143" t="s">
        <v>193</v>
      </c>
      <c r="B15" s="144" t="s">
        <v>218</v>
      </c>
      <c r="C15" s="136"/>
    </row>
    <row r="16" s="134" customFormat="1" ht="34.5">
      <c r="A16" s="143" t="s">
        <v>194</v>
      </c>
      <c r="B16" s="144" t="s">
        <v>219</v>
      </c>
      <c r="C16" s="136"/>
    </row>
    <row r="17" s="134" customFormat="1" ht="34.5">
      <c r="A17" s="139" t="s">
        <v>195</v>
      </c>
      <c r="B17" s="140" t="s">
        <v>220</v>
      </c>
      <c r="C17" s="136"/>
    </row>
    <row r="18" s="134" customFormat="1" ht="34.5">
      <c r="A18" s="139" t="s">
        <v>196</v>
      </c>
      <c r="B18" s="140" t="s">
        <v>221</v>
      </c>
      <c r="C18" s="136"/>
    </row>
    <row r="19" s="134" customFormat="1" ht="19.5" customHeight="1">
      <c r="A19" s="135" t="s">
        <v>222</v>
      </c>
      <c r="B19" s="135"/>
      <c r="C19" s="136"/>
    </row>
    <row r="20" s="134" customFormat="1" ht="38.25" customHeight="1">
      <c r="A20" s="145" t="s">
        <v>223</v>
      </c>
      <c r="B20" s="140" t="s">
        <v>224</v>
      </c>
      <c r="C20" s="136"/>
    </row>
    <row r="21" s="134" customFormat="1" ht="17.25">
      <c r="A21" s="145"/>
      <c r="B21" s="146" t="s">
        <v>225</v>
      </c>
      <c r="C21" s="136"/>
    </row>
    <row r="22" s="134" customFormat="1" ht="17.25">
      <c r="A22" s="145"/>
      <c r="B22" s="146" t="s">
        <v>226</v>
      </c>
      <c r="C22" s="136"/>
    </row>
    <row r="23" s="134" customFormat="1" ht="34.5">
      <c r="A23" s="139"/>
      <c r="B23" s="146" t="s">
        <v>227</v>
      </c>
      <c r="C23" s="136"/>
    </row>
    <row r="24" s="134" customFormat="1" ht="34.5">
      <c r="A24" s="139"/>
      <c r="B24" s="146" t="s">
        <v>228</v>
      </c>
      <c r="C24" s="136"/>
    </row>
    <row r="25" s="134" customFormat="1" ht="38.25" customHeight="1">
      <c r="A25" s="141" t="s">
        <v>198</v>
      </c>
      <c r="B25" s="140" t="s">
        <v>229</v>
      </c>
      <c r="C25" s="136"/>
    </row>
    <row r="26" s="134" customFormat="1" ht="17.25">
      <c r="A26" s="141"/>
      <c r="B26" s="146" t="s">
        <v>225</v>
      </c>
      <c r="C26" s="136"/>
    </row>
    <row r="27" s="134" customFormat="1" ht="17.25">
      <c r="A27" s="141"/>
      <c r="B27" s="146" t="s">
        <v>230</v>
      </c>
      <c r="C27" s="136"/>
    </row>
    <row r="28" s="134" customFormat="1" ht="34.5">
      <c r="A28" s="141"/>
      <c r="B28" s="146" t="s">
        <v>231</v>
      </c>
      <c r="C28" s="136"/>
    </row>
    <row r="29" s="134" customFormat="1" ht="34.5">
      <c r="A29" s="141"/>
      <c r="B29" s="146" t="s">
        <v>232</v>
      </c>
      <c r="C29" s="136"/>
    </row>
    <row r="30" s="134" customFormat="1" ht="38.25" customHeight="1">
      <c r="A30" s="141" t="s">
        <v>199</v>
      </c>
      <c r="B30" s="140" t="s">
        <v>233</v>
      </c>
      <c r="C30" s="136"/>
    </row>
    <row r="31" s="134" customFormat="1" ht="17.25">
      <c r="A31" s="141"/>
      <c r="B31" s="146" t="s">
        <v>225</v>
      </c>
      <c r="C31" s="136"/>
    </row>
    <row r="32" s="134" customFormat="1" ht="17.25">
      <c r="A32" s="141"/>
      <c r="B32" s="146" t="s">
        <v>234</v>
      </c>
      <c r="C32" s="136"/>
    </row>
    <row r="33" s="134" customFormat="1" ht="17.25">
      <c r="A33" s="141"/>
      <c r="B33" s="146" t="s">
        <v>235</v>
      </c>
      <c r="C33" s="136"/>
    </row>
    <row r="34" s="134" customFormat="1" ht="17.25">
      <c r="A34" s="141"/>
      <c r="B34" s="146" t="s">
        <v>236</v>
      </c>
      <c r="C34" s="136"/>
    </row>
    <row r="35" s="134" customFormat="1" ht="19.5" customHeight="1">
      <c r="A35" s="141" t="s">
        <v>200</v>
      </c>
      <c r="B35" s="140" t="s">
        <v>237</v>
      </c>
      <c r="C35" s="136"/>
    </row>
    <row r="36" s="134" customFormat="1" ht="17.25">
      <c r="A36" s="141"/>
      <c r="B36" s="146" t="s">
        <v>225</v>
      </c>
      <c r="C36" s="136"/>
    </row>
    <row r="37" s="134" customFormat="1" ht="34.5">
      <c r="A37" s="141"/>
      <c r="B37" s="146" t="s">
        <v>238</v>
      </c>
      <c r="C37" s="136"/>
    </row>
    <row r="38" s="134" customFormat="1" ht="34.5">
      <c r="A38" s="141"/>
      <c r="B38" s="146" t="s">
        <v>239</v>
      </c>
      <c r="C38" s="136"/>
    </row>
    <row r="39" s="134" customFormat="1" ht="17.25">
      <c r="A39" s="141"/>
      <c r="B39" s="146" t="s">
        <v>240</v>
      </c>
      <c r="C39" s="136"/>
    </row>
  </sheetData>
  <mergeCells count="10">
    <mergeCell ref="A1:B1"/>
    <mergeCell ref="A4:A5"/>
    <mergeCell ref="A6:A7"/>
    <mergeCell ref="A10:B10"/>
    <mergeCell ref="A19:B19"/>
    <mergeCell ref="A20:A22"/>
    <mergeCell ref="A23:A24"/>
    <mergeCell ref="A25:A29"/>
    <mergeCell ref="A30:A34"/>
    <mergeCell ref="A35:A39"/>
  </mergeCells>
  <printOptions headings="0" gridLines="1"/>
  <pageMargins left="0.70833333333333315" right="0.70833333333333315" top="0.74791666666666701" bottom="0.74791666666666701" header="0.51180555555555496" footer="0.51180555555555496"/>
  <pageSetup blackAndWhite="0" cellComments="none" copies="1" draft="0" errors="displayed" firstPageNumber="0" fitToHeight="0" fitToWidth="1" horizontalDpi="300" orientation="landscape" pageOrder="downThenOver" paperSize="9" scale="100" useFirstPageNumber="0" usePrinterDefaults="1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30">
      <pane activePane="bottomRight" state="frozen" topLeftCell="E8" xSplit="4" ySplit="7"/>
      <selection activeCell="O1" activeCellId="0" sqref="O1"/>
    </sheetView>
  </sheetViews>
  <sheetFormatPr defaultRowHeight="12.75"/>
  <cols>
    <col bestFit="1" customWidth="1" min="1" max="1" style="55" width="9.140625"/>
    <col bestFit="1" customWidth="1" min="2" max="2" style="55" width="21.140625"/>
    <col bestFit="1" customWidth="1" min="3" max="3" style="55" width="6.42578125"/>
    <col bestFit="1" customWidth="1" min="4" max="4" style="55" width="7.5703125"/>
    <col bestFit="1" customWidth="1" hidden="1" min="5" max="5" style="55" width="4.85546875"/>
    <col bestFit="1" customWidth="1" hidden="1" min="6" max="6" style="55" width="5.28515625"/>
    <col bestFit="1" customWidth="1" hidden="1" min="7" max="7" style="55" width="6.28515625"/>
    <col bestFit="1" customWidth="1" hidden="1" min="8" max="8" style="55" width="6.42578125"/>
    <col bestFit="1" customWidth="1" hidden="1" min="9" max="9" style="55" width="6.7109375"/>
    <col bestFit="1" customWidth="1" hidden="1" min="10" max="10" style="55" width="5.28515625"/>
    <col bestFit="1" customWidth="1" hidden="1" min="11" max="11" style="55" width="5"/>
    <col bestFit="1" customWidth="1" hidden="1" min="12" max="12" style="55" width="5.28515625"/>
    <col bestFit="1" customWidth="1" hidden="1" min="13" max="13" style="55" width="9"/>
    <col bestFit="1" customWidth="1" hidden="1" min="14" max="14" style="55" width="4.5703125"/>
    <col bestFit="1" customWidth="1" min="15" max="15" style="55" width="6"/>
    <col bestFit="1" customWidth="1" min="16" max="16" style="55" width="5.5703125"/>
    <col bestFit="1" customWidth="1" hidden="1" min="17" max="17" style="55" width="3.5703125"/>
    <col bestFit="1" customWidth="1" hidden="1" min="18" max="18" style="55" width="3.7109375"/>
    <col bestFit="1" customWidth="1" hidden="1" min="19" max="19" style="55" width="5.42578125"/>
    <col bestFit="1" customWidth="1" hidden="1" min="20" max="21" style="55" width="4"/>
    <col bestFit="1" customWidth="1" min="22" max="22" style="55" width="9.140625"/>
    <col bestFit="1" customWidth="1" hidden="1" min="23" max="23" style="55" width="3.5703125"/>
    <col bestFit="1" customWidth="1" hidden="1" min="24" max="24" style="55" width="3.7109375"/>
    <col bestFit="1" customWidth="1" hidden="1" min="25" max="25" style="55" width="5.42578125"/>
    <col bestFit="1" customWidth="1" hidden="1" min="26" max="26" style="55" width="4.85546875"/>
    <col bestFit="1" customWidth="1" hidden="1" min="27" max="27" style="55" width="3.85546875"/>
    <col bestFit="1" customWidth="1" min="28" max="28" style="55" width="7.28515625"/>
    <col bestFit="1" customWidth="1" hidden="1" min="29" max="29" style="55" width="3.7109375"/>
    <col bestFit="1" customWidth="1" hidden="1" min="30" max="30" style="55" width="3.5703125"/>
    <col bestFit="1" customWidth="1" hidden="1" min="31" max="31" style="55" width="5.42578125"/>
    <col bestFit="1" customWidth="1" hidden="1" min="32" max="32" style="55" width="5.5703125"/>
    <col bestFit="1" customWidth="1" hidden="1" min="33" max="33" style="55" width="4.28515625"/>
    <col bestFit="1" customWidth="1" min="34" max="34" style="55" width="7.140625"/>
    <col bestFit="1" customWidth="1" hidden="1" min="35" max="36" style="55" width="3.7109375"/>
    <col bestFit="1" customWidth="1" hidden="1" min="37" max="37" style="55" width="5.42578125"/>
    <col bestFit="1" customWidth="1" hidden="1" min="38" max="38" style="55" width="5.7109375"/>
    <col bestFit="1" customWidth="1" hidden="1" min="39" max="39" style="55" width="4.28515625"/>
    <col bestFit="1" customWidth="1" min="40" max="40" style="55" width="10.5703125"/>
    <col bestFit="1" customWidth="1" hidden="1" min="41" max="41" style="55" width="9"/>
    <col bestFit="1" customWidth="1" min="42" max="257" style="55" width="9.140625"/>
    <col bestFit="1" customWidth="1" min="258" max="1025" width="9.140625"/>
  </cols>
  <sheetData>
    <row r="1" hidden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hidden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</row>
    <row r="3" s="85" customFormat="1" ht="11.25" customHeight="1">
      <c r="A3" s="147" t="s">
        <v>241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</row>
    <row r="4" s="85" customFormat="1" ht="11.25" customHeight="1">
      <c r="A4" s="148" t="s">
        <v>242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</row>
    <row r="5" s="55" customFormat="1" ht="13.5" customHeight="1">
      <c r="A5" s="50" t="s">
        <v>126</v>
      </c>
      <c r="B5" s="50" t="s">
        <v>127</v>
      </c>
      <c r="C5" s="50"/>
      <c r="D5" s="50"/>
      <c r="E5" s="50" t="s">
        <v>243</v>
      </c>
      <c r="F5" s="50"/>
      <c r="G5" s="27" t="s">
        <v>129</v>
      </c>
      <c r="H5" s="27"/>
      <c r="I5" s="27"/>
      <c r="J5" s="27"/>
      <c r="K5" s="27"/>
      <c r="L5" s="27"/>
      <c r="M5" s="27"/>
      <c r="N5" s="27"/>
      <c r="O5" s="50" t="s">
        <v>130</v>
      </c>
      <c r="P5" s="50"/>
      <c r="Q5" s="63" t="s">
        <v>131</v>
      </c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50" t="s">
        <v>244</v>
      </c>
      <c r="AO5" s="50" t="s">
        <v>245</v>
      </c>
    </row>
    <row r="6" s="55" customFormat="1" ht="14.25" customHeight="1">
      <c r="A6" s="50"/>
      <c r="B6" s="50"/>
      <c r="C6" s="50"/>
      <c r="D6" s="50"/>
      <c r="E6" s="50"/>
      <c r="F6" s="50"/>
      <c r="G6" s="50" t="s">
        <v>246</v>
      </c>
      <c r="H6" s="50" t="s">
        <v>133</v>
      </c>
      <c r="I6" s="50" t="s">
        <v>134</v>
      </c>
      <c r="J6" s="50"/>
      <c r="K6" s="50"/>
      <c r="L6" s="50"/>
      <c r="M6" s="50"/>
      <c r="N6" s="50"/>
      <c r="O6" s="50" t="s">
        <v>135</v>
      </c>
      <c r="P6" s="27" t="s">
        <v>136</v>
      </c>
      <c r="Q6" s="27" t="s">
        <v>137</v>
      </c>
      <c r="R6" s="27"/>
      <c r="S6" s="27"/>
      <c r="T6" s="27"/>
      <c r="U6" s="27"/>
      <c r="V6" s="27"/>
      <c r="W6" s="27" t="s">
        <v>138</v>
      </c>
      <c r="X6" s="27"/>
      <c r="Y6" s="27"/>
      <c r="Z6" s="27"/>
      <c r="AA6" s="27"/>
      <c r="AB6" s="27"/>
      <c r="AC6" s="27" t="s">
        <v>139</v>
      </c>
      <c r="AD6" s="27"/>
      <c r="AE6" s="27"/>
      <c r="AF6" s="27"/>
      <c r="AG6" s="27"/>
      <c r="AH6" s="27"/>
      <c r="AI6" s="27" t="s">
        <v>247</v>
      </c>
      <c r="AJ6" s="27"/>
      <c r="AK6" s="27"/>
      <c r="AL6" s="27"/>
      <c r="AM6" s="27"/>
      <c r="AN6" s="50"/>
      <c r="AO6" s="50"/>
    </row>
    <row r="7" s="55" customFormat="1" ht="38.25" customHeight="1">
      <c r="A7" s="50"/>
      <c r="B7" s="50"/>
      <c r="C7" s="50"/>
      <c r="D7" s="50"/>
      <c r="E7" s="65" t="s">
        <v>140</v>
      </c>
      <c r="F7" s="65" t="s">
        <v>141</v>
      </c>
      <c r="G7" s="50"/>
      <c r="H7" s="50"/>
      <c r="I7" s="65" t="s">
        <v>142</v>
      </c>
      <c r="J7" s="27" t="s">
        <v>143</v>
      </c>
      <c r="K7" s="27"/>
      <c r="L7" s="27"/>
      <c r="M7" s="27" t="s">
        <v>248</v>
      </c>
      <c r="N7" s="65" t="s">
        <v>249</v>
      </c>
      <c r="O7" s="50"/>
      <c r="P7" s="50"/>
      <c r="Q7" s="27" t="s">
        <v>145</v>
      </c>
      <c r="R7" s="27"/>
      <c r="S7" s="27"/>
      <c r="T7" s="27"/>
      <c r="U7" s="27"/>
      <c r="V7" s="27" t="s">
        <v>130</v>
      </c>
      <c r="W7" s="27" t="s">
        <v>145</v>
      </c>
      <c r="X7" s="27"/>
      <c r="Y7" s="27"/>
      <c r="Z7" s="27"/>
      <c r="AA7" s="27"/>
      <c r="AB7" s="27" t="s">
        <v>130</v>
      </c>
      <c r="AC7" s="27" t="s">
        <v>145</v>
      </c>
      <c r="AD7" s="27"/>
      <c r="AE7" s="27"/>
      <c r="AF7" s="27"/>
      <c r="AG7" s="27"/>
      <c r="AH7" s="27" t="s">
        <v>130</v>
      </c>
      <c r="AI7" s="27" t="s">
        <v>145</v>
      </c>
      <c r="AJ7" s="27"/>
      <c r="AK7" s="27"/>
      <c r="AL7" s="27"/>
      <c r="AM7" s="27"/>
      <c r="AN7" s="50"/>
      <c r="AO7" s="50"/>
    </row>
    <row r="8" s="55" customFormat="1" ht="42.75" hidden="1" customHeight="1">
      <c r="A8" s="50"/>
      <c r="B8" s="50"/>
      <c r="C8" s="50"/>
      <c r="D8" s="50"/>
      <c r="E8" s="65"/>
      <c r="F8" s="65"/>
      <c r="G8" s="50"/>
      <c r="H8" s="50"/>
      <c r="I8" s="65"/>
      <c r="J8" s="27" t="s">
        <v>146</v>
      </c>
      <c r="K8" s="27" t="s">
        <v>147</v>
      </c>
      <c r="L8" s="27" t="s">
        <v>148</v>
      </c>
      <c r="M8" s="27"/>
      <c r="N8" s="65"/>
      <c r="O8" s="50"/>
      <c r="P8" s="50"/>
      <c r="Q8" s="65" t="s">
        <v>146</v>
      </c>
      <c r="R8" s="65" t="s">
        <v>147</v>
      </c>
      <c r="S8" s="65" t="s">
        <v>148</v>
      </c>
      <c r="T8" s="65" t="s">
        <v>248</v>
      </c>
      <c r="U8" s="65" t="s">
        <v>249</v>
      </c>
      <c r="V8" s="27"/>
      <c r="W8" s="65" t="s">
        <v>146</v>
      </c>
      <c r="X8" s="65" t="s">
        <v>147</v>
      </c>
      <c r="Y8" s="65" t="s">
        <v>148</v>
      </c>
      <c r="Z8" s="65" t="s">
        <v>248</v>
      </c>
      <c r="AA8" s="65" t="s">
        <v>249</v>
      </c>
      <c r="AB8" s="27"/>
      <c r="AC8" s="65" t="s">
        <v>146</v>
      </c>
      <c r="AD8" s="65" t="s">
        <v>147</v>
      </c>
      <c r="AE8" s="65" t="s">
        <v>148</v>
      </c>
      <c r="AF8" s="65" t="s">
        <v>248</v>
      </c>
      <c r="AG8" s="65" t="s">
        <v>249</v>
      </c>
      <c r="AH8" s="27"/>
      <c r="AI8" s="65" t="s">
        <v>146</v>
      </c>
      <c r="AJ8" s="65" t="s">
        <v>147</v>
      </c>
      <c r="AK8" s="65" t="s">
        <v>148</v>
      </c>
      <c r="AL8" s="65" t="s">
        <v>248</v>
      </c>
      <c r="AM8" s="65" t="s">
        <v>249</v>
      </c>
      <c r="AN8" s="50"/>
      <c r="AO8" s="50"/>
    </row>
    <row r="9" s="55" customFormat="1">
      <c r="A9" s="149"/>
      <c r="B9" s="150" t="s">
        <v>116</v>
      </c>
      <c r="C9" s="150"/>
      <c r="D9" s="150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96">
        <f>P38+P44+P49+P57+P62</f>
        <v>184</v>
      </c>
      <c r="Q9" s="32"/>
      <c r="R9" s="32"/>
      <c r="S9" s="32"/>
      <c r="T9" s="32"/>
      <c r="U9" s="32"/>
      <c r="V9" s="96">
        <f>V38+V44+V49+V62</f>
        <v>62</v>
      </c>
      <c r="W9" s="96">
        <f>W38+W44+W49+W62</f>
        <v>0</v>
      </c>
      <c r="X9" s="96">
        <f>X38+X44+X49+X62</f>
        <v>0</v>
      </c>
      <c r="Y9" s="96">
        <f>Y38+Y44+Y49+Y62</f>
        <v>0</v>
      </c>
      <c r="Z9" s="96">
        <f>Z38+Z44+Z49+Z62</f>
        <v>0</v>
      </c>
      <c r="AA9" s="96">
        <f>AA38+AA44+AA49+AA62</f>
        <v>0</v>
      </c>
      <c r="AB9" s="96">
        <f>AB38+AB44+AB49+AB62</f>
        <v>62</v>
      </c>
      <c r="AC9" s="96">
        <f>AC38+AC44+AC49+AC62</f>
        <v>0</v>
      </c>
      <c r="AD9" s="96">
        <f>AD38+AD44+AD49+AD62</f>
        <v>0</v>
      </c>
      <c r="AE9" s="96">
        <f>AE38+AE44+AE49+AE62</f>
        <v>0</v>
      </c>
      <c r="AF9" s="96">
        <f>AF38+AF44+AF49+AF62</f>
        <v>0</v>
      </c>
      <c r="AG9" s="96">
        <f>AG38+AG44+AG49+AG62</f>
        <v>0</v>
      </c>
      <c r="AH9" s="96">
        <f>AH38+AH44+AH49+AH57+AH62</f>
        <v>60</v>
      </c>
      <c r="AI9" s="32"/>
      <c r="AJ9" s="32"/>
      <c r="AK9" s="32"/>
      <c r="AL9" s="32"/>
      <c r="AM9" s="32"/>
      <c r="AN9" s="96">
        <f>AN38+AN44+AN49+AN57+AN62</f>
        <v>6624</v>
      </c>
      <c r="AO9" s="27"/>
    </row>
    <row r="10" s="55" customFormat="1" ht="25.5" customHeight="1">
      <c r="A10" s="149"/>
      <c r="B10" s="151" t="s">
        <v>149</v>
      </c>
      <c r="C10" s="151"/>
      <c r="D10" s="151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96">
        <f>V10+AB10+AH10</f>
        <v>180</v>
      </c>
      <c r="Q10" s="96">
        <f>Q9-Q26-Q28-Q30-Q32-Q34-Q35-Q36-Q37</f>
        <v>0</v>
      </c>
      <c r="R10" s="96">
        <f>R9-R26-R28-R30-R32-R34-R35-R36-R37</f>
        <v>0</v>
      </c>
      <c r="S10" s="96">
        <f>S9-S26-S28-S30-S32-S34-S35-S36-S37</f>
        <v>0</v>
      </c>
      <c r="T10" s="96">
        <f>T9-T26-T28-T30-T32-T34-T35-T36-T37</f>
        <v>0</v>
      </c>
      <c r="U10" s="96">
        <f>U9-U26-U28-U30-U32-U34-U35-U36-U37</f>
        <v>0</v>
      </c>
      <c r="V10" s="96">
        <f>V9-SUM(V34:V37)</f>
        <v>60</v>
      </c>
      <c r="W10" s="96">
        <f>W9-SUM(W34:W37)</f>
        <v>0</v>
      </c>
      <c r="X10" s="96">
        <f>X9-SUM(X34:X37)</f>
        <v>0</v>
      </c>
      <c r="Y10" s="96">
        <f>Y9-SUM(Y34:Y37)</f>
        <v>0</v>
      </c>
      <c r="Z10" s="96">
        <f>Z9-SUM(Z34:Z37)</f>
        <v>0</v>
      </c>
      <c r="AA10" s="96">
        <f>AA9-SUM(AA34:AA37)</f>
        <v>0</v>
      </c>
      <c r="AB10" s="96">
        <f>AB9-SUM(AB34:AB37)</f>
        <v>60</v>
      </c>
      <c r="AC10" s="96">
        <f>AC9-SUM(AC34:AC37)</f>
        <v>0</v>
      </c>
      <c r="AD10" s="96">
        <f>AD9-SUM(AD34:AD37)</f>
        <v>0</v>
      </c>
      <c r="AE10" s="96">
        <f>AE9-SUM(AE34:AE37)</f>
        <v>0</v>
      </c>
      <c r="AF10" s="96">
        <f>AF9-SUM(AF34:AF37)</f>
        <v>0</v>
      </c>
      <c r="AG10" s="96">
        <f>AG9-SUM(AG34:AG37)</f>
        <v>0</v>
      </c>
      <c r="AH10" s="96">
        <f>AH9-SUM(AH34:AH37)</f>
        <v>60</v>
      </c>
      <c r="AI10" s="96">
        <f>AI9-SUM(AI34:AI37)</f>
        <v>0</v>
      </c>
      <c r="AJ10" s="96">
        <f>AJ9-SUM(AJ34:AJ37)</f>
        <v>0</v>
      </c>
      <c r="AK10" s="96">
        <f>AK9-SUM(AK34:AK37)</f>
        <v>0</v>
      </c>
      <c r="AL10" s="96">
        <f>AL9-SUM(AL34:AL37)</f>
        <v>0</v>
      </c>
      <c r="AM10" s="96">
        <f>AM9-SUM(AM34:AM37)</f>
        <v>0</v>
      </c>
      <c r="AN10" s="96">
        <f>AN9-SUM(AN34:AN37)</f>
        <v>6480</v>
      </c>
      <c r="AO10" s="27"/>
    </row>
    <row r="11" s="85" customFormat="1" ht="11.25" customHeight="1">
      <c r="A11" s="32" t="s">
        <v>43</v>
      </c>
      <c r="B11" s="152" t="s">
        <v>44</v>
      </c>
      <c r="C11" s="152"/>
      <c r="D11" s="15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R11" s="153"/>
    </row>
    <row r="12" s="55" customFormat="1" ht="11.25" customHeight="1">
      <c r="A12" s="27" t="s">
        <v>48</v>
      </c>
      <c r="B12" s="150"/>
      <c r="C12" s="150"/>
      <c r="D12" s="150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="55" customFormat="1" ht="13.5" customHeight="1">
      <c r="A13" s="27" t="s">
        <v>49</v>
      </c>
      <c r="B13" s="151" t="s">
        <v>50</v>
      </c>
      <c r="C13" s="151"/>
      <c r="D13" s="151"/>
      <c r="E13" s="27">
        <v>2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82">
        <v>5</v>
      </c>
      <c r="Q13" s="27"/>
      <c r="R13" s="27"/>
      <c r="S13" s="27"/>
      <c r="T13" s="27"/>
      <c r="U13" s="27"/>
      <c r="V13" s="27">
        <v>5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>
        <f t="shared" ref="AN13:AN37" si="28">P13*36</f>
        <v>180</v>
      </c>
      <c r="AO13" s="27"/>
    </row>
    <row r="14" s="55" customFormat="1" ht="14.25" customHeight="1">
      <c r="A14" s="27" t="s">
        <v>51</v>
      </c>
      <c r="B14" s="151" t="s">
        <v>52</v>
      </c>
      <c r="C14" s="151"/>
      <c r="D14" s="151"/>
      <c r="E14" s="27">
        <v>2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82">
        <v>4</v>
      </c>
      <c r="Q14" s="27"/>
      <c r="R14" s="27"/>
      <c r="S14" s="27"/>
      <c r="T14" s="27"/>
      <c r="U14" s="27"/>
      <c r="V14" s="27">
        <v>4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>
        <f t="shared" si="28"/>
        <v>144</v>
      </c>
      <c r="AO14" s="27"/>
    </row>
    <row r="15" s="85" customFormat="1">
      <c r="A15" s="32" t="s">
        <v>53</v>
      </c>
      <c r="B15" s="152" t="s">
        <v>54</v>
      </c>
      <c r="C15" s="152"/>
      <c r="D15" s="15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="85" customFormat="1">
      <c r="A16" s="32" t="s">
        <v>55</v>
      </c>
      <c r="B16" s="152" t="s">
        <v>56</v>
      </c>
      <c r="C16" s="152"/>
      <c r="D16" s="15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="55" customFormat="1" ht="25.5" customHeight="1">
      <c r="A17" s="27" t="s">
        <v>57</v>
      </c>
      <c r="B17" s="151" t="s">
        <v>16</v>
      </c>
      <c r="C17" s="151"/>
      <c r="D17" s="151"/>
      <c r="E17" s="27">
        <v>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>
        <v>6</v>
      </c>
      <c r="Q17" s="27"/>
      <c r="R17" s="27"/>
      <c r="S17" s="27"/>
      <c r="T17" s="27"/>
      <c r="U17" s="27"/>
      <c r="V17" s="27">
        <v>3</v>
      </c>
      <c r="W17" s="27"/>
      <c r="X17" s="27"/>
      <c r="Y17" s="27"/>
      <c r="Z17" s="27"/>
      <c r="AA17" s="27"/>
      <c r="AB17" s="27">
        <v>3</v>
      </c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>
        <f t="shared" si="28"/>
        <v>216</v>
      </c>
      <c r="AO17" s="27"/>
    </row>
    <row r="18" s="55" customFormat="1" ht="12" customHeight="1">
      <c r="A18" s="27" t="s">
        <v>58</v>
      </c>
      <c r="B18" s="151" t="s">
        <v>59</v>
      </c>
      <c r="C18" s="151"/>
      <c r="D18" s="15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>
        <v>2</v>
      </c>
      <c r="Q18" s="27"/>
      <c r="R18" s="27"/>
      <c r="S18" s="27"/>
      <c r="T18" s="27"/>
      <c r="U18" s="27"/>
      <c r="V18" s="27">
        <v>1</v>
      </c>
      <c r="W18" s="27"/>
      <c r="X18" s="27"/>
      <c r="Y18" s="27"/>
      <c r="Z18" s="27"/>
      <c r="AA18" s="27"/>
      <c r="AB18" s="27">
        <v>1</v>
      </c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>
        <f t="shared" si="28"/>
        <v>72</v>
      </c>
      <c r="AO18" s="27"/>
    </row>
    <row r="19" s="55" customFormat="1" ht="26.25" customHeight="1">
      <c r="A19" s="27" t="s">
        <v>60</v>
      </c>
      <c r="B19" s="151" t="s">
        <v>61</v>
      </c>
      <c r="C19" s="151"/>
      <c r="D19" s="15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>
        <v>2</v>
      </c>
      <c r="Q19" s="27"/>
      <c r="R19" s="27"/>
      <c r="S19" s="27"/>
      <c r="T19" s="27"/>
      <c r="U19" s="27"/>
      <c r="V19" s="27">
        <v>1</v>
      </c>
      <c r="W19" s="27"/>
      <c r="X19" s="27"/>
      <c r="Y19" s="27"/>
      <c r="Z19" s="27"/>
      <c r="AA19" s="27"/>
      <c r="AB19" s="27">
        <v>1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>
        <f t="shared" si="28"/>
        <v>72</v>
      </c>
      <c r="AO19" s="27"/>
    </row>
    <row r="20" s="55" customFormat="1" ht="13.5" customHeight="1">
      <c r="A20" s="27" t="s">
        <v>62</v>
      </c>
      <c r="B20" s="151" t="s">
        <v>63</v>
      </c>
      <c r="C20" s="151"/>
      <c r="D20" s="15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>
        <v>2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90">
        <v>2</v>
      </c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>
        <f t="shared" si="28"/>
        <v>72</v>
      </c>
      <c r="AO20" s="27"/>
    </row>
    <row r="21" s="55" customFormat="1" ht="24.75" customHeight="1">
      <c r="A21" s="27" t="s">
        <v>64</v>
      </c>
      <c r="B21" s="151" t="s">
        <v>65</v>
      </c>
      <c r="C21" s="151"/>
      <c r="D21" s="15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>
        <v>2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>
        <v>2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>
        <f t="shared" si="28"/>
        <v>72</v>
      </c>
      <c r="AO21" s="27"/>
    </row>
    <row r="22" s="55" customFormat="1" ht="24.75" customHeight="1">
      <c r="A22" s="27" t="s">
        <v>66</v>
      </c>
      <c r="B22" s="151" t="s">
        <v>67</v>
      </c>
      <c r="C22" s="151"/>
      <c r="D22" s="15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>
        <v>2</v>
      </c>
      <c r="Q22" s="27"/>
      <c r="R22" s="27"/>
      <c r="S22" s="27"/>
      <c r="T22" s="27"/>
      <c r="U22" s="27"/>
      <c r="V22" s="27">
        <v>1</v>
      </c>
      <c r="W22" s="27"/>
      <c r="X22" s="27"/>
      <c r="Y22" s="27"/>
      <c r="Z22" s="27"/>
      <c r="AA22" s="27"/>
      <c r="AB22" s="27">
        <v>1</v>
      </c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>
        <f t="shared" si="28"/>
        <v>72</v>
      </c>
      <c r="AO22" s="27"/>
    </row>
    <row r="23" s="55" customFormat="1" ht="14.25" customHeight="1">
      <c r="A23" s="27" t="s">
        <v>68</v>
      </c>
      <c r="B23" s="154" t="s">
        <v>69</v>
      </c>
      <c r="C23" s="154"/>
      <c r="D23" s="154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>
        <v>1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>
        <v>1</v>
      </c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>
        <f t="shared" si="28"/>
        <v>36</v>
      </c>
      <c r="AO23" s="27"/>
    </row>
    <row r="24" s="85" customFormat="1" ht="12.75" customHeight="1">
      <c r="A24" s="32" t="s">
        <v>250</v>
      </c>
      <c r="B24" s="155" t="s">
        <v>71</v>
      </c>
      <c r="C24" s="155"/>
      <c r="D24" s="155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</row>
    <row r="25" s="85" customFormat="1" ht="36.75" customHeight="1">
      <c r="A25" s="45" t="s">
        <v>72</v>
      </c>
      <c r="B25" s="151" t="s">
        <v>73</v>
      </c>
      <c r="C25" s="151"/>
      <c r="D25" s="151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27"/>
      <c r="P25" s="27">
        <v>1</v>
      </c>
      <c r="Q25" s="27"/>
      <c r="R25" s="27"/>
      <c r="S25" s="27"/>
      <c r="T25" s="27"/>
      <c r="U25" s="27"/>
      <c r="V25" s="27">
        <v>1</v>
      </c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>
        <f t="shared" si="28"/>
        <v>36</v>
      </c>
      <c r="AO25" s="32"/>
    </row>
    <row r="26" s="85" customFormat="1" ht="12.75" customHeight="1">
      <c r="A26" s="45"/>
      <c r="B26" s="150" t="s">
        <v>74</v>
      </c>
      <c r="C26" s="150"/>
      <c r="D26" s="150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56"/>
      <c r="P26" s="156">
        <v>1</v>
      </c>
      <c r="Q26" s="156"/>
      <c r="R26" s="156"/>
      <c r="S26" s="156"/>
      <c r="T26" s="156"/>
      <c r="U26" s="156"/>
      <c r="V26" s="156">
        <v>1</v>
      </c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>
        <f t="shared" si="28"/>
        <v>36</v>
      </c>
      <c r="AO26" s="32"/>
    </row>
    <row r="27" s="55" customFormat="1" ht="11.25" customHeight="1">
      <c r="A27" s="45" t="s">
        <v>75</v>
      </c>
      <c r="B27" s="151" t="s">
        <v>76</v>
      </c>
      <c r="C27" s="151"/>
      <c r="D27" s="15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>
        <v>1</v>
      </c>
      <c r="Q27" s="27"/>
      <c r="R27" s="27"/>
      <c r="S27" s="27"/>
      <c r="T27" s="27"/>
      <c r="U27" s="27"/>
      <c r="V27" s="27">
        <v>1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>
        <f t="shared" si="28"/>
        <v>36</v>
      </c>
      <c r="AO27" s="27"/>
    </row>
    <row r="28" s="55" customFormat="1" ht="24" customHeight="1">
      <c r="A28" s="45"/>
      <c r="B28" s="151" t="s">
        <v>77</v>
      </c>
      <c r="C28" s="151"/>
      <c r="D28" s="151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27"/>
      <c r="P28" s="27">
        <v>1</v>
      </c>
      <c r="Q28" s="27"/>
      <c r="R28" s="27"/>
      <c r="S28" s="27"/>
      <c r="T28" s="27"/>
      <c r="U28" s="27"/>
      <c r="V28" s="27">
        <v>1</v>
      </c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>
        <f t="shared" si="28"/>
        <v>36</v>
      </c>
      <c r="AO28" s="27"/>
    </row>
    <row r="29" s="55" customFormat="1" ht="22.5" customHeight="1">
      <c r="A29" s="157" t="s">
        <v>78</v>
      </c>
      <c r="B29" s="151" t="s">
        <v>79</v>
      </c>
      <c r="C29" s="151"/>
      <c r="D29" s="15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>
        <v>1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>
        <v>1</v>
      </c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>
        <f t="shared" si="28"/>
        <v>36</v>
      </c>
      <c r="AO29" s="27"/>
    </row>
    <row r="30" s="55" customFormat="1" ht="11.25" customHeight="1">
      <c r="A30" s="157"/>
      <c r="B30" s="151" t="s">
        <v>80</v>
      </c>
      <c r="C30" s="151"/>
      <c r="D30" s="15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>
        <v>1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>
        <v>1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>
        <f t="shared" si="28"/>
        <v>36</v>
      </c>
      <c r="AO30" s="27"/>
    </row>
    <row r="31" s="55" customFormat="1" ht="22.5" customHeight="1">
      <c r="A31" s="157" t="s">
        <v>81</v>
      </c>
      <c r="B31" s="151" t="s">
        <v>82</v>
      </c>
      <c r="C31" s="151"/>
      <c r="D31" s="15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>
        <v>1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>
        <v>1</v>
      </c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>
        <f t="shared" si="28"/>
        <v>36</v>
      </c>
      <c r="AO31" s="27"/>
    </row>
    <row r="32" s="55" customFormat="1" ht="22.5" customHeight="1">
      <c r="A32" s="157"/>
      <c r="B32" s="151" t="s">
        <v>83</v>
      </c>
      <c r="C32" s="151"/>
      <c r="D32" s="15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>
        <v>1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>
        <v>1</v>
      </c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>
        <f t="shared" si="28"/>
        <v>36</v>
      </c>
      <c r="AO32" s="27"/>
    </row>
    <row r="33" s="55" customFormat="1" ht="12.75" customHeight="1">
      <c r="A33" s="32" t="s">
        <v>84</v>
      </c>
      <c r="B33" s="152" t="s">
        <v>85</v>
      </c>
      <c r="C33" s="152"/>
      <c r="D33" s="15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7"/>
    </row>
    <row r="34" s="55" customFormat="1" ht="22.5" customHeight="1">
      <c r="A34" s="158" t="s">
        <v>86</v>
      </c>
      <c r="B34" s="154" t="s">
        <v>87</v>
      </c>
      <c r="C34" s="154"/>
      <c r="D34" s="154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>
        <v>1</v>
      </c>
      <c r="Q34" s="27"/>
      <c r="R34" s="27"/>
      <c r="S34" s="27"/>
      <c r="T34" s="27"/>
      <c r="U34" s="27"/>
      <c r="V34" s="27">
        <v>1</v>
      </c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>
        <f t="shared" si="28"/>
        <v>36</v>
      </c>
      <c r="AO34" s="27"/>
    </row>
    <row r="35" s="55" customFormat="1" ht="22.5" customHeight="1">
      <c r="A35" s="158" t="s">
        <v>88</v>
      </c>
      <c r="B35" s="154" t="s">
        <v>89</v>
      </c>
      <c r="C35" s="154"/>
      <c r="D35" s="154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>
        <v>1</v>
      </c>
      <c r="Q35" s="27"/>
      <c r="R35" s="27"/>
      <c r="S35" s="27"/>
      <c r="T35" s="27"/>
      <c r="U35" s="27"/>
      <c r="V35" s="27">
        <v>1</v>
      </c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>
        <f t="shared" si="28"/>
        <v>36</v>
      </c>
      <c r="AO35" s="27"/>
    </row>
    <row r="36" s="55" customFormat="1" ht="22.5" customHeight="1">
      <c r="A36" s="158" t="s">
        <v>90</v>
      </c>
      <c r="B36" s="151" t="s">
        <v>91</v>
      </c>
      <c r="C36" s="151"/>
      <c r="D36" s="15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>
        <v>1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>
        <v>1</v>
      </c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>
        <f t="shared" si="28"/>
        <v>36</v>
      </c>
      <c r="AO36" s="27"/>
    </row>
    <row r="37" s="55" customFormat="1" ht="22.5" customHeight="1">
      <c r="A37" s="158" t="s">
        <v>92</v>
      </c>
      <c r="B37" s="151" t="s">
        <v>158</v>
      </c>
      <c r="C37" s="151"/>
      <c r="D37" s="15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>
        <v>1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>
        <v>1</v>
      </c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>
        <f t="shared" si="28"/>
        <v>36</v>
      </c>
      <c r="AO37" s="27"/>
    </row>
    <row r="38" s="85" customFormat="1" ht="12" customHeight="1">
      <c r="A38" s="32"/>
      <c r="B38" s="32" t="s">
        <v>116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96"/>
      <c r="P38" s="96">
        <f>SUM(P13:P23)+P25+P27+P29+P31+P34+P35+P36+P37</f>
        <v>34</v>
      </c>
      <c r="Q38" s="32"/>
      <c r="R38" s="32"/>
      <c r="S38" s="32"/>
      <c r="T38" s="32"/>
      <c r="U38" s="32"/>
      <c r="V38" s="96">
        <f>SUM(V13:V23)+V25+V27+V29+V31+V34+V35+V36+V37</f>
        <v>19</v>
      </c>
      <c r="W38" s="96">
        <f>SUM(W13:W23)+W25+W27+W29+W31+W34+W35+W36+W37</f>
        <v>0</v>
      </c>
      <c r="X38" s="96">
        <f>SUM(X13:X23)+X25+X27+X29+X31+X34+X35+X36+X37</f>
        <v>0</v>
      </c>
      <c r="Y38" s="96">
        <f>SUM(Y13:Y23)+Y25+Y27+Y29+Y31+Y34+Y35+Y36+Y37</f>
        <v>0</v>
      </c>
      <c r="Z38" s="96">
        <f>SUM(Z13:Z23)+Z25+Z27+Z29+Z31+Z34+Z35+Z36+Z37</f>
        <v>0</v>
      </c>
      <c r="AA38" s="96">
        <f>SUM(AA13:AA23)+AA25+AA27+AA29+AA31+AA34+AA35+AA36+AA37</f>
        <v>0</v>
      </c>
      <c r="AB38" s="96">
        <f>SUM(AB13:AB23)+AB25+AB27+AB29+AB31+AB34+AB35+AB36+AB37</f>
        <v>15</v>
      </c>
      <c r="AC38" s="96">
        <f>SUM(AC13:AC23)+AC25+AC27+AC29+AC31+AC34+AC35+AC36+AC37</f>
        <v>0</v>
      </c>
      <c r="AD38" s="96">
        <f>SUM(AD13:AD23)+AD25+AD27+AD29+AD31+AD34+AD35+AD36+AD37</f>
        <v>0</v>
      </c>
      <c r="AE38" s="96">
        <f>SUM(AE13:AE23)+AE25+AE27+AE29+AE31+AE34+AE35+AE36+AE37</f>
        <v>0</v>
      </c>
      <c r="AF38" s="96">
        <f>SUM(AF13:AF23)+AF25+AF27+AF29+AF31+AF34+AF35+AF36+AF37</f>
        <v>0</v>
      </c>
      <c r="AG38" s="96">
        <f>SUM(AG13:AG23)+AG25+AG27+AG29+AG31+AG34+AG35+AG36+AG37</f>
        <v>0</v>
      </c>
      <c r="AH38" s="96">
        <f>SUM(AH13:AH23)+AH25+AH27+AH29+AH31+AH34+AH35+AH36+AH37</f>
        <v>0</v>
      </c>
      <c r="AI38" s="96">
        <f>SUM(AI13:AI35)</f>
        <v>0</v>
      </c>
      <c r="AJ38" s="96">
        <f>SUM(AJ13:AJ35)</f>
        <v>0</v>
      </c>
      <c r="AK38" s="96">
        <f>SUM(AK13:AK35)</f>
        <v>0</v>
      </c>
      <c r="AL38" s="96">
        <f>SUM(AL13:AL35)</f>
        <v>0</v>
      </c>
      <c r="AM38" s="96">
        <f>SUM(AM13:AM35)</f>
        <v>0</v>
      </c>
      <c r="AN38" s="96">
        <f>SUM(AN13:AN23)+AN25+AN27+AN29+AN31+AN34+AN35+AN36+AN37</f>
        <v>1224</v>
      </c>
      <c r="AO38" s="32"/>
    </row>
    <row r="39" s="55" customFormat="1" ht="11.25" customHeight="1">
      <c r="A39" s="97" t="s">
        <v>126</v>
      </c>
      <c r="B39" s="97" t="s">
        <v>127</v>
      </c>
      <c r="C39" s="97" t="s">
        <v>98</v>
      </c>
      <c r="D39" s="97" t="s">
        <v>166</v>
      </c>
      <c r="E39" s="97"/>
      <c r="F39" s="97"/>
      <c r="G39" s="27" t="s">
        <v>129</v>
      </c>
      <c r="H39" s="27"/>
      <c r="I39" s="27"/>
      <c r="J39" s="27"/>
      <c r="K39" s="27"/>
      <c r="L39" s="27"/>
      <c r="M39" s="27"/>
      <c r="N39" s="27"/>
      <c r="O39" s="50" t="s">
        <v>130</v>
      </c>
      <c r="P39" s="50"/>
      <c r="Q39" s="27" t="s">
        <v>159</v>
      </c>
      <c r="R39" s="27"/>
      <c r="S39" s="50" t="s">
        <v>145</v>
      </c>
      <c r="T39" s="50"/>
      <c r="U39" s="50"/>
      <c r="V39" s="27" t="s">
        <v>130</v>
      </c>
      <c r="W39" s="27" t="s">
        <v>159</v>
      </c>
      <c r="X39" s="27"/>
      <c r="Y39" s="50" t="s">
        <v>145</v>
      </c>
      <c r="Z39" s="50"/>
      <c r="AA39" s="50"/>
      <c r="AB39" s="27" t="s">
        <v>130</v>
      </c>
      <c r="AC39" s="27" t="s">
        <v>159</v>
      </c>
      <c r="AD39" s="27"/>
      <c r="AE39" s="50" t="s">
        <v>145</v>
      </c>
      <c r="AF39" s="50"/>
      <c r="AG39" s="50"/>
      <c r="AH39" s="27" t="s">
        <v>130</v>
      </c>
      <c r="AI39" s="27" t="s">
        <v>159</v>
      </c>
      <c r="AJ39" s="27"/>
      <c r="AK39" s="50" t="s">
        <v>145</v>
      </c>
      <c r="AL39" s="50"/>
      <c r="AM39" s="50"/>
      <c r="AN39" s="50" t="s">
        <v>244</v>
      </c>
      <c r="AO39" s="50" t="s">
        <v>251</v>
      </c>
    </row>
    <row r="40" s="55" customFormat="1" ht="52.5">
      <c r="A40" s="97"/>
      <c r="B40" s="97"/>
      <c r="C40" s="97"/>
      <c r="D40" s="97"/>
      <c r="E40" s="97"/>
      <c r="F40" s="97"/>
      <c r="G40" s="159" t="s">
        <v>246</v>
      </c>
      <c r="H40" s="100" t="s">
        <v>133</v>
      </c>
      <c r="I40" s="109" t="s">
        <v>161</v>
      </c>
      <c r="J40" s="112"/>
      <c r="K40" s="112"/>
      <c r="L40" s="112"/>
      <c r="M40" s="50" t="s">
        <v>163</v>
      </c>
      <c r="N40" s="27" t="s">
        <v>130</v>
      </c>
      <c r="O40" s="50" t="s">
        <v>162</v>
      </c>
      <c r="P40" s="50" t="s">
        <v>136</v>
      </c>
      <c r="Q40" s="27"/>
      <c r="R40" s="27"/>
      <c r="S40" s="50" t="s">
        <v>116</v>
      </c>
      <c r="T40" s="50" t="s">
        <v>163</v>
      </c>
      <c r="U40" s="50" t="s">
        <v>164</v>
      </c>
      <c r="V40" s="27"/>
      <c r="W40" s="27"/>
      <c r="X40" s="27"/>
      <c r="Y40" s="50" t="s">
        <v>116</v>
      </c>
      <c r="Z40" s="50" t="s">
        <v>163</v>
      </c>
      <c r="AA40" s="50" t="s">
        <v>164</v>
      </c>
      <c r="AB40" s="27"/>
      <c r="AC40" s="27"/>
      <c r="AD40" s="27"/>
      <c r="AE40" s="50" t="s">
        <v>116</v>
      </c>
      <c r="AF40" s="50" t="s">
        <v>163</v>
      </c>
      <c r="AG40" s="50" t="s">
        <v>164</v>
      </c>
      <c r="AH40" s="27"/>
      <c r="AI40" s="27"/>
      <c r="AJ40" s="27"/>
      <c r="AK40" s="50" t="s">
        <v>116</v>
      </c>
      <c r="AL40" s="50" t="s">
        <v>163</v>
      </c>
      <c r="AM40" s="50" t="s">
        <v>164</v>
      </c>
      <c r="AN40" s="50"/>
      <c r="AO40" s="50"/>
    </row>
    <row r="41" s="85" customFormat="1" ht="12" customHeight="1">
      <c r="A41" s="48" t="s">
        <v>94</v>
      </c>
      <c r="B41" s="32" t="s">
        <v>95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="55" customFormat="1" ht="25.5" customHeight="1">
      <c r="A42" s="27" t="s">
        <v>96</v>
      </c>
      <c r="B42" s="50" t="s">
        <v>97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>
        <v>3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>
        <v>3</v>
      </c>
      <c r="AC42" s="27">
        <v>3</v>
      </c>
      <c r="AD42" s="27">
        <v>3</v>
      </c>
      <c r="AE42" s="27">
        <v>3</v>
      </c>
      <c r="AF42" s="27">
        <v>3</v>
      </c>
      <c r="AG42" s="27">
        <v>3</v>
      </c>
      <c r="AH42" s="27"/>
      <c r="AI42" s="27"/>
      <c r="AJ42" s="27"/>
      <c r="AK42" s="27"/>
      <c r="AL42" s="27"/>
      <c r="AM42" s="27"/>
      <c r="AN42" s="27">
        <v>108</v>
      </c>
      <c r="AO42" s="27"/>
    </row>
    <row r="43" s="55" customFormat="1">
      <c r="A43" s="27" t="s">
        <v>99</v>
      </c>
      <c r="B43" s="27" t="s">
        <v>100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>
        <v>3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>
        <v>3</v>
      </c>
      <c r="AI43" s="27"/>
      <c r="AJ43" s="27"/>
      <c r="AK43" s="27"/>
      <c r="AL43" s="27"/>
      <c r="AM43" s="27"/>
      <c r="AN43" s="27">
        <v>108</v>
      </c>
      <c r="AO43" s="27"/>
    </row>
    <row r="44" s="85" customFormat="1">
      <c r="A44" s="104"/>
      <c r="B44" s="104" t="s">
        <v>116</v>
      </c>
      <c r="C44" s="104"/>
      <c r="D44" s="104"/>
      <c r="E44" s="105"/>
      <c r="F44" s="106"/>
      <c r="G44" s="48"/>
      <c r="H44" s="107"/>
      <c r="I44" s="107"/>
      <c r="J44" s="107"/>
      <c r="K44" s="107"/>
      <c r="L44" s="107"/>
      <c r="M44" s="107"/>
      <c r="N44" s="108"/>
      <c r="O44" s="48"/>
      <c r="P44" s="104">
        <f>SUM(P42:P43)</f>
        <v>6</v>
      </c>
      <c r="Q44" s="105"/>
      <c r="R44" s="106"/>
      <c r="S44" s="48"/>
      <c r="T44" s="107"/>
      <c r="U44" s="108"/>
      <c r="V44" s="104">
        <f>SUM(V42:V43)</f>
        <v>0</v>
      </c>
      <c r="W44" s="105"/>
      <c r="X44" s="106"/>
      <c r="Y44" s="48"/>
      <c r="Z44" s="107"/>
      <c r="AA44" s="108"/>
      <c r="AB44" s="104">
        <f>SUM(AB42:AB43)</f>
        <v>3</v>
      </c>
      <c r="AC44" s="105"/>
      <c r="AD44" s="106"/>
      <c r="AE44" s="48"/>
      <c r="AF44" s="107"/>
      <c r="AG44" s="108"/>
      <c r="AH44" s="104">
        <f>SUM(AH42:AH43)</f>
        <v>3</v>
      </c>
      <c r="AI44" s="105"/>
      <c r="AJ44" s="106"/>
      <c r="AK44" s="48"/>
      <c r="AL44" s="107"/>
      <c r="AM44" s="108"/>
      <c r="AN44" s="104">
        <f>SUM(AN42:AN43)</f>
        <v>216</v>
      </c>
      <c r="AO44" s="104"/>
    </row>
    <row r="45" s="55" customFormat="1" ht="11.25" customHeight="1">
      <c r="A45" s="97" t="s">
        <v>126</v>
      </c>
      <c r="B45" s="97" t="s">
        <v>127</v>
      </c>
      <c r="C45" s="97" t="s">
        <v>98</v>
      </c>
      <c r="D45" s="97" t="s">
        <v>166</v>
      </c>
      <c r="E45" s="97"/>
      <c r="F45" s="97"/>
      <c r="G45" s="27" t="s">
        <v>129</v>
      </c>
      <c r="H45" s="27"/>
      <c r="I45" s="27"/>
      <c r="J45" s="27"/>
      <c r="K45" s="27"/>
      <c r="L45" s="27"/>
      <c r="M45" s="27"/>
      <c r="N45" s="27"/>
      <c r="O45" s="50" t="s">
        <v>130</v>
      </c>
      <c r="P45" s="50"/>
      <c r="Q45" s="27" t="s">
        <v>159</v>
      </c>
      <c r="R45" s="27"/>
      <c r="S45" s="50" t="s">
        <v>145</v>
      </c>
      <c r="T45" s="50"/>
      <c r="U45" s="50"/>
      <c r="V45" s="27" t="s">
        <v>130</v>
      </c>
      <c r="W45" s="27" t="s">
        <v>159</v>
      </c>
      <c r="X45" s="27"/>
      <c r="Y45" s="50" t="s">
        <v>145</v>
      </c>
      <c r="Z45" s="50"/>
      <c r="AA45" s="50"/>
      <c r="AB45" s="27" t="s">
        <v>130</v>
      </c>
      <c r="AC45" s="27" t="s">
        <v>159</v>
      </c>
      <c r="AD45" s="27"/>
      <c r="AE45" s="50" t="s">
        <v>145</v>
      </c>
      <c r="AF45" s="50"/>
      <c r="AG45" s="50"/>
      <c r="AH45" s="27" t="s">
        <v>130</v>
      </c>
      <c r="AI45" s="27" t="s">
        <v>159</v>
      </c>
      <c r="AJ45" s="27"/>
      <c r="AK45" s="50" t="s">
        <v>145</v>
      </c>
      <c r="AL45" s="50"/>
      <c r="AM45" s="50"/>
      <c r="AN45" s="50" t="s">
        <v>244</v>
      </c>
      <c r="AO45" s="50" t="s">
        <v>251</v>
      </c>
    </row>
    <row r="46" s="55" customFormat="1" ht="52.5">
      <c r="A46" s="97"/>
      <c r="B46" s="97"/>
      <c r="C46" s="97"/>
      <c r="D46" s="97"/>
      <c r="E46" s="97"/>
      <c r="F46" s="97"/>
      <c r="G46" s="159" t="s">
        <v>246</v>
      </c>
      <c r="H46" s="100" t="s">
        <v>133</v>
      </c>
      <c r="I46" s="109" t="s">
        <v>161</v>
      </c>
      <c r="J46" s="112"/>
      <c r="K46" s="112"/>
      <c r="L46" s="112"/>
      <c r="M46" s="50" t="s">
        <v>163</v>
      </c>
      <c r="N46" s="27" t="s">
        <v>130</v>
      </c>
      <c r="O46" s="50" t="s">
        <v>162</v>
      </c>
      <c r="P46" s="50" t="s">
        <v>136</v>
      </c>
      <c r="Q46" s="27"/>
      <c r="R46" s="27"/>
      <c r="S46" s="50" t="s">
        <v>116</v>
      </c>
      <c r="T46" s="50" t="s">
        <v>163</v>
      </c>
      <c r="U46" s="50" t="s">
        <v>164</v>
      </c>
      <c r="V46" s="27"/>
      <c r="W46" s="27"/>
      <c r="X46" s="27"/>
      <c r="Y46" s="50" t="s">
        <v>116</v>
      </c>
      <c r="Z46" s="50" t="s">
        <v>163</v>
      </c>
      <c r="AA46" s="50" t="s">
        <v>164</v>
      </c>
      <c r="AB46" s="27"/>
      <c r="AC46" s="27"/>
      <c r="AD46" s="27"/>
      <c r="AE46" s="50" t="s">
        <v>116</v>
      </c>
      <c r="AF46" s="50" t="s">
        <v>163</v>
      </c>
      <c r="AG46" s="50" t="s">
        <v>164</v>
      </c>
      <c r="AH46" s="27"/>
      <c r="AI46" s="27"/>
      <c r="AJ46" s="27"/>
      <c r="AK46" s="50" t="s">
        <v>116</v>
      </c>
      <c r="AL46" s="50" t="s">
        <v>163</v>
      </c>
      <c r="AM46" s="50" t="s">
        <v>164</v>
      </c>
      <c r="AN46" s="50"/>
      <c r="AO46" s="50"/>
    </row>
    <row r="47" s="85" customFormat="1">
      <c r="A47" s="32" t="s">
        <v>101</v>
      </c>
      <c r="B47" s="32" t="s">
        <v>102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</row>
    <row r="48" s="55" customFormat="1" ht="48" customHeight="1">
      <c r="A48" s="27" t="s">
        <v>103</v>
      </c>
      <c r="B48" s="50" t="s">
        <v>104</v>
      </c>
      <c r="C48" s="27"/>
      <c r="D48" s="27"/>
      <c r="E48" s="27"/>
      <c r="F48" s="27"/>
      <c r="G48" s="27"/>
      <c r="H48" s="27"/>
      <c r="I48" s="27"/>
      <c r="J48" s="27"/>
      <c r="K48" s="27"/>
      <c r="L48" s="149"/>
      <c r="M48" s="149"/>
      <c r="N48" s="27"/>
      <c r="O48" s="27"/>
      <c r="P48" s="27">
        <f>141-6</f>
        <v>135</v>
      </c>
      <c r="Q48" s="27"/>
      <c r="R48" s="27"/>
      <c r="S48" s="27"/>
      <c r="T48" s="27"/>
      <c r="U48" s="27"/>
      <c r="V48" s="27">
        <v>43</v>
      </c>
      <c r="W48" s="27"/>
      <c r="X48" s="27"/>
      <c r="Y48" s="27"/>
      <c r="Z48" s="27"/>
      <c r="AA48" s="27"/>
      <c r="AB48" s="27">
        <v>44</v>
      </c>
      <c r="AC48" s="27"/>
      <c r="AD48" s="27"/>
      <c r="AE48" s="27"/>
      <c r="AF48" s="27"/>
      <c r="AG48" s="27"/>
      <c r="AH48" s="27">
        <v>48</v>
      </c>
      <c r="AI48" s="27"/>
      <c r="AJ48" s="27"/>
      <c r="AK48" s="27"/>
      <c r="AL48" s="27"/>
      <c r="AM48" s="27"/>
      <c r="AN48" s="27">
        <v>4860</v>
      </c>
      <c r="AO48" s="27"/>
    </row>
    <row r="49" s="85" customFormat="1" ht="15" customHeight="1">
      <c r="A49" s="104"/>
      <c r="B49" s="110" t="s">
        <v>116</v>
      </c>
      <c r="C49" s="104"/>
      <c r="D49" s="104"/>
      <c r="E49" s="32"/>
      <c r="F49" s="32"/>
      <c r="G49" s="48"/>
      <c r="H49" s="107"/>
      <c r="I49" s="107"/>
      <c r="J49" s="107"/>
      <c r="K49" s="107"/>
      <c r="L49" s="111"/>
      <c r="M49" s="111"/>
      <c r="N49" s="108"/>
      <c r="O49" s="48"/>
      <c r="P49" s="104">
        <f>V49+AB49+AH49</f>
        <v>135</v>
      </c>
      <c r="Q49" s="105"/>
      <c r="R49" s="106"/>
      <c r="S49" s="48"/>
      <c r="T49" s="107"/>
      <c r="U49" s="108"/>
      <c r="V49" s="104">
        <f>V48</f>
        <v>43</v>
      </c>
      <c r="W49" s="105"/>
      <c r="X49" s="106"/>
      <c r="Y49" s="48"/>
      <c r="Z49" s="107"/>
      <c r="AA49" s="108"/>
      <c r="AB49" s="104">
        <f>AB48</f>
        <v>44</v>
      </c>
      <c r="AC49" s="105"/>
      <c r="AD49" s="106"/>
      <c r="AE49" s="48"/>
      <c r="AF49" s="107"/>
      <c r="AG49" s="104"/>
      <c r="AH49" s="104">
        <f>AH48</f>
        <v>48</v>
      </c>
      <c r="AI49" s="105"/>
      <c r="AJ49" s="106"/>
      <c r="AK49" s="48"/>
      <c r="AL49" s="107"/>
      <c r="AM49" s="104"/>
      <c r="AN49" s="104">
        <f>AN48</f>
        <v>4860</v>
      </c>
      <c r="AO49" s="104"/>
    </row>
    <row r="50" s="55" customFormat="1" ht="11.25" customHeight="1">
      <c r="A50" s="97" t="s">
        <v>126</v>
      </c>
      <c r="B50" s="97" t="s">
        <v>127</v>
      </c>
      <c r="C50" s="97" t="s">
        <v>115</v>
      </c>
      <c r="D50" s="97" t="s">
        <v>166</v>
      </c>
      <c r="E50" s="27" t="s">
        <v>167</v>
      </c>
      <c r="F50" s="27" t="s">
        <v>168</v>
      </c>
      <c r="G50" s="27" t="s">
        <v>129</v>
      </c>
      <c r="H50" s="27"/>
      <c r="I50" s="27"/>
      <c r="J50" s="27"/>
      <c r="K50" s="27"/>
      <c r="L50" s="27"/>
      <c r="M50" s="27"/>
      <c r="N50" s="27"/>
      <c r="O50" s="50" t="s">
        <v>130</v>
      </c>
      <c r="P50" s="50"/>
      <c r="Q50" s="27" t="s">
        <v>159</v>
      </c>
      <c r="R50" s="27"/>
      <c r="S50" s="50" t="s">
        <v>145</v>
      </c>
      <c r="T50" s="50"/>
      <c r="U50" s="50"/>
      <c r="V50" s="27" t="s">
        <v>130</v>
      </c>
      <c r="W50" s="27" t="s">
        <v>159</v>
      </c>
      <c r="X50" s="27"/>
      <c r="Y50" s="50" t="s">
        <v>145</v>
      </c>
      <c r="Z50" s="50"/>
      <c r="AA50" s="50"/>
      <c r="AB50" s="27" t="s">
        <v>130</v>
      </c>
      <c r="AC50" s="27" t="s">
        <v>159</v>
      </c>
      <c r="AD50" s="27"/>
      <c r="AE50" s="50" t="s">
        <v>145</v>
      </c>
      <c r="AF50" s="50"/>
      <c r="AG50" s="50"/>
      <c r="AH50" s="27" t="s">
        <v>130</v>
      </c>
      <c r="AI50" s="27" t="s">
        <v>159</v>
      </c>
      <c r="AJ50" s="27"/>
      <c r="AK50" s="50" t="s">
        <v>145</v>
      </c>
      <c r="AL50" s="50"/>
      <c r="AM50" s="50"/>
      <c r="AN50" s="50" t="s">
        <v>244</v>
      </c>
      <c r="AO50" s="50" t="s">
        <v>251</v>
      </c>
    </row>
    <row r="51" s="55" customFormat="1" ht="52.5">
      <c r="A51" s="97"/>
      <c r="B51" s="97"/>
      <c r="C51" s="97"/>
      <c r="D51" s="97"/>
      <c r="E51" s="27"/>
      <c r="F51" s="27"/>
      <c r="G51" s="109" t="s">
        <v>246</v>
      </c>
      <c r="H51" s="109" t="s">
        <v>133</v>
      </c>
      <c r="I51" s="109" t="s">
        <v>161</v>
      </c>
      <c r="J51" s="112"/>
      <c r="K51" s="112"/>
      <c r="L51" s="112"/>
      <c r="M51" s="50" t="s">
        <v>163</v>
      </c>
      <c r="N51" s="27" t="s">
        <v>130</v>
      </c>
      <c r="O51" s="50" t="s">
        <v>162</v>
      </c>
      <c r="P51" s="50" t="s">
        <v>136</v>
      </c>
      <c r="Q51" s="27"/>
      <c r="R51" s="27"/>
      <c r="S51" s="50" t="s">
        <v>116</v>
      </c>
      <c r="T51" s="50" t="s">
        <v>163</v>
      </c>
      <c r="U51" s="50" t="s">
        <v>164</v>
      </c>
      <c r="V51" s="27"/>
      <c r="W51" s="27"/>
      <c r="X51" s="27"/>
      <c r="Y51" s="50" t="s">
        <v>116</v>
      </c>
      <c r="Z51" s="50" t="s">
        <v>163</v>
      </c>
      <c r="AA51" s="50" t="s">
        <v>164</v>
      </c>
      <c r="AB51" s="27"/>
      <c r="AC51" s="27"/>
      <c r="AD51" s="27"/>
      <c r="AE51" s="50" t="s">
        <v>116</v>
      </c>
      <c r="AF51" s="50" t="s">
        <v>163</v>
      </c>
      <c r="AG51" s="50" t="s">
        <v>164</v>
      </c>
      <c r="AH51" s="27"/>
      <c r="AI51" s="27"/>
      <c r="AJ51" s="27"/>
      <c r="AK51" s="50" t="s">
        <v>116</v>
      </c>
      <c r="AL51" s="50" t="s">
        <v>163</v>
      </c>
      <c r="AM51" s="50" t="s">
        <v>164</v>
      </c>
      <c r="AN51" s="50"/>
      <c r="AO51" s="50"/>
    </row>
    <row r="52" s="85" customFormat="1">
      <c r="A52" s="32" t="s">
        <v>105</v>
      </c>
      <c r="B52" s="102" t="s">
        <v>106</v>
      </c>
      <c r="C52" s="160"/>
      <c r="D52" s="161"/>
      <c r="E52" s="102"/>
      <c r="F52" s="161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152"/>
      <c r="AD52" s="15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</row>
    <row r="53" s="55" customFormat="1" ht="12" customHeight="1">
      <c r="A53" s="27" t="s">
        <v>126</v>
      </c>
      <c r="B53" s="27" t="s">
        <v>127</v>
      </c>
      <c r="C53" s="27"/>
      <c r="D53" s="27"/>
      <c r="E53" s="27" t="s">
        <v>167</v>
      </c>
      <c r="F53" s="27" t="s">
        <v>168</v>
      </c>
      <c r="G53" s="27" t="s">
        <v>129</v>
      </c>
      <c r="H53" s="27"/>
      <c r="I53" s="27"/>
      <c r="J53" s="27"/>
      <c r="K53" s="27"/>
      <c r="L53" s="27"/>
      <c r="M53" s="27"/>
      <c r="N53" s="27"/>
      <c r="O53" s="50" t="s">
        <v>130</v>
      </c>
      <c r="P53" s="50"/>
      <c r="Q53" s="27" t="s">
        <v>159</v>
      </c>
      <c r="R53" s="27"/>
      <c r="S53" s="50" t="s">
        <v>145</v>
      </c>
      <c r="T53" s="50"/>
      <c r="U53" s="50"/>
      <c r="V53" s="27" t="s">
        <v>130</v>
      </c>
      <c r="W53" s="27" t="s">
        <v>159</v>
      </c>
      <c r="X53" s="27"/>
      <c r="Y53" s="50" t="s">
        <v>145</v>
      </c>
      <c r="Z53" s="50"/>
      <c r="AA53" s="50"/>
      <c r="AB53" s="27" t="s">
        <v>130</v>
      </c>
      <c r="AC53" s="27" t="s">
        <v>159</v>
      </c>
      <c r="AD53" s="27"/>
      <c r="AE53" s="50" t="s">
        <v>145</v>
      </c>
      <c r="AF53" s="50"/>
      <c r="AG53" s="50"/>
      <c r="AH53" s="27" t="s">
        <v>130</v>
      </c>
      <c r="AI53" s="27" t="s">
        <v>159</v>
      </c>
      <c r="AJ53" s="27"/>
      <c r="AK53" s="50" t="s">
        <v>145</v>
      </c>
      <c r="AL53" s="50"/>
      <c r="AM53" s="50"/>
      <c r="AN53" s="50" t="s">
        <v>244</v>
      </c>
      <c r="AO53" s="50" t="s">
        <v>251</v>
      </c>
    </row>
    <row r="54" s="55" customFormat="1" ht="12" customHeight="1">
      <c r="A54" s="27"/>
      <c r="B54" s="27"/>
      <c r="C54" s="27"/>
      <c r="D54" s="27"/>
      <c r="E54" s="27"/>
      <c r="F54" s="27"/>
      <c r="G54" s="109" t="s">
        <v>246</v>
      </c>
      <c r="H54" s="109" t="s">
        <v>133</v>
      </c>
      <c r="I54" s="109" t="s">
        <v>161</v>
      </c>
      <c r="J54" s="112"/>
      <c r="K54" s="112"/>
      <c r="L54" s="112"/>
      <c r="M54" s="50" t="s">
        <v>163</v>
      </c>
      <c r="N54" s="27" t="s">
        <v>130</v>
      </c>
      <c r="O54" s="50" t="s">
        <v>162</v>
      </c>
      <c r="P54" s="50" t="s">
        <v>136</v>
      </c>
      <c r="Q54" s="27"/>
      <c r="R54" s="27"/>
      <c r="S54" s="50" t="s">
        <v>116</v>
      </c>
      <c r="T54" s="50" t="s">
        <v>163</v>
      </c>
      <c r="U54" s="50" t="s">
        <v>164</v>
      </c>
      <c r="V54" s="27"/>
      <c r="W54" s="27"/>
      <c r="X54" s="27"/>
      <c r="Y54" s="50" t="s">
        <v>116</v>
      </c>
      <c r="Z54" s="50" t="s">
        <v>163</v>
      </c>
      <c r="AA54" s="50" t="s">
        <v>164</v>
      </c>
      <c r="AB54" s="27"/>
      <c r="AC54" s="27"/>
      <c r="AD54" s="27"/>
      <c r="AE54" s="50" t="s">
        <v>116</v>
      </c>
      <c r="AF54" s="50" t="s">
        <v>163</v>
      </c>
      <c r="AG54" s="50" t="s">
        <v>164</v>
      </c>
      <c r="AH54" s="27"/>
      <c r="AI54" s="27"/>
      <c r="AJ54" s="27"/>
      <c r="AK54" s="50" t="s">
        <v>116</v>
      </c>
      <c r="AL54" s="50" t="s">
        <v>163</v>
      </c>
      <c r="AM54" s="50" t="s">
        <v>164</v>
      </c>
      <c r="AN54" s="50"/>
      <c r="AO54" s="50"/>
    </row>
    <row r="55" s="55" customFormat="1" ht="23.25" customHeight="1">
      <c r="A55" s="27" t="s">
        <v>107</v>
      </c>
      <c r="B55" s="50" t="s">
        <v>108</v>
      </c>
      <c r="C55" s="50"/>
      <c r="D55" s="50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="55" customFormat="1">
      <c r="A56" s="27" t="s">
        <v>109</v>
      </c>
      <c r="B56" s="27" t="s">
        <v>110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>
        <v>3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>
        <v>3</v>
      </c>
      <c r="AI56" s="27">
        <v>3</v>
      </c>
      <c r="AJ56" s="27">
        <v>3</v>
      </c>
      <c r="AK56" s="27">
        <v>3</v>
      </c>
      <c r="AL56" s="27">
        <v>3</v>
      </c>
      <c r="AM56" s="27">
        <v>3</v>
      </c>
      <c r="AN56" s="27">
        <v>108</v>
      </c>
      <c r="AO56" s="27"/>
    </row>
    <row r="57" s="85" customFormat="1">
      <c r="A57" s="104"/>
      <c r="B57" s="104" t="s">
        <v>116</v>
      </c>
      <c r="C57" s="104"/>
      <c r="D57" s="104"/>
      <c r="E57" s="105"/>
      <c r="F57" s="106"/>
      <c r="G57" s="48"/>
      <c r="H57" s="107"/>
      <c r="I57" s="107"/>
      <c r="J57" s="107"/>
      <c r="K57" s="107"/>
      <c r="L57" s="107"/>
      <c r="M57" s="107"/>
      <c r="N57" s="108"/>
      <c r="O57" s="48"/>
      <c r="P57" s="104">
        <f>P56</f>
        <v>3</v>
      </c>
      <c r="Q57" s="105"/>
      <c r="R57" s="106"/>
      <c r="S57" s="48"/>
      <c r="T57" s="107"/>
      <c r="U57" s="108"/>
      <c r="V57" s="104">
        <f>V56</f>
        <v>0</v>
      </c>
      <c r="W57" s="105"/>
      <c r="X57" s="106"/>
      <c r="Y57" s="48"/>
      <c r="Z57" s="107"/>
      <c r="AA57" s="108"/>
      <c r="AB57" s="104">
        <f>AB56</f>
        <v>0</v>
      </c>
      <c r="AC57" s="105"/>
      <c r="AD57" s="106"/>
      <c r="AE57" s="48"/>
      <c r="AF57" s="107"/>
      <c r="AG57" s="108"/>
      <c r="AH57" s="104">
        <f>AH56</f>
        <v>3</v>
      </c>
      <c r="AI57" s="105"/>
      <c r="AJ57" s="106"/>
      <c r="AK57" s="48"/>
      <c r="AL57" s="107"/>
      <c r="AM57" s="108"/>
      <c r="AN57" s="104">
        <f>AN56</f>
        <v>108</v>
      </c>
      <c r="AO57" s="104"/>
    </row>
    <row r="58" s="55" customFormat="1" ht="12" customHeight="1">
      <c r="A58" s="27" t="s">
        <v>126</v>
      </c>
      <c r="B58" s="27" t="s">
        <v>127</v>
      </c>
      <c r="C58" s="27" t="s">
        <v>115</v>
      </c>
      <c r="D58" s="27" t="s">
        <v>166</v>
      </c>
      <c r="E58" s="27"/>
      <c r="F58" s="27"/>
      <c r="G58" s="27" t="s">
        <v>129</v>
      </c>
      <c r="H58" s="27"/>
      <c r="I58" s="27"/>
      <c r="J58" s="27"/>
      <c r="K58" s="27"/>
      <c r="L58" s="27"/>
      <c r="M58" s="27"/>
      <c r="N58" s="27"/>
      <c r="O58" s="50" t="s">
        <v>130</v>
      </c>
      <c r="P58" s="50"/>
      <c r="Q58" s="27" t="s">
        <v>159</v>
      </c>
      <c r="R58" s="27"/>
      <c r="S58" s="50" t="s">
        <v>145</v>
      </c>
      <c r="T58" s="50"/>
      <c r="U58" s="50"/>
      <c r="V58" s="27" t="s">
        <v>130</v>
      </c>
      <c r="W58" s="27" t="s">
        <v>159</v>
      </c>
      <c r="X58" s="27"/>
      <c r="Y58" s="50" t="s">
        <v>145</v>
      </c>
      <c r="Z58" s="50"/>
      <c r="AA58" s="50"/>
      <c r="AB58" s="27" t="s">
        <v>130</v>
      </c>
      <c r="AC58" s="27" t="s">
        <v>159</v>
      </c>
      <c r="AD58" s="27"/>
      <c r="AE58" s="50" t="s">
        <v>145</v>
      </c>
      <c r="AF58" s="50"/>
      <c r="AG58" s="50"/>
      <c r="AH58" s="27" t="s">
        <v>130</v>
      </c>
      <c r="AI58" s="27" t="s">
        <v>159</v>
      </c>
      <c r="AJ58" s="27"/>
      <c r="AK58" s="50" t="s">
        <v>145</v>
      </c>
      <c r="AL58" s="50"/>
      <c r="AM58" s="50"/>
      <c r="AN58" s="50" t="s">
        <v>244</v>
      </c>
      <c r="AO58" s="50" t="s">
        <v>251</v>
      </c>
    </row>
    <row r="59" s="55" customFormat="1" ht="52.5">
      <c r="A59" s="27"/>
      <c r="B59" s="27"/>
      <c r="C59" s="27"/>
      <c r="D59" s="27"/>
      <c r="E59" s="27"/>
      <c r="F59" s="27"/>
      <c r="G59" s="109" t="s">
        <v>246</v>
      </c>
      <c r="H59" s="109" t="s">
        <v>133</v>
      </c>
      <c r="I59" s="109" t="s">
        <v>161</v>
      </c>
      <c r="J59" s="50"/>
      <c r="K59" s="50"/>
      <c r="L59" s="50"/>
      <c r="M59" s="50" t="s">
        <v>163</v>
      </c>
      <c r="N59" s="27" t="s">
        <v>130</v>
      </c>
      <c r="O59" s="50" t="s">
        <v>162</v>
      </c>
      <c r="P59" s="50" t="s">
        <v>136</v>
      </c>
      <c r="Q59" s="27"/>
      <c r="R59" s="27"/>
      <c r="S59" s="50" t="s">
        <v>116</v>
      </c>
      <c r="T59" s="50" t="s">
        <v>163</v>
      </c>
      <c r="U59" s="50" t="s">
        <v>164</v>
      </c>
      <c r="V59" s="27"/>
      <c r="W59" s="27"/>
      <c r="X59" s="27"/>
      <c r="Y59" s="50" t="s">
        <v>116</v>
      </c>
      <c r="Z59" s="50" t="s">
        <v>163</v>
      </c>
      <c r="AA59" s="50" t="s">
        <v>164</v>
      </c>
      <c r="AB59" s="27"/>
      <c r="AC59" s="27"/>
      <c r="AD59" s="27"/>
      <c r="AE59" s="50" t="s">
        <v>116</v>
      </c>
      <c r="AF59" s="50" t="s">
        <v>163</v>
      </c>
      <c r="AG59" s="50" t="s">
        <v>164</v>
      </c>
      <c r="AH59" s="27"/>
      <c r="AI59" s="27"/>
      <c r="AJ59" s="27"/>
      <c r="AK59" s="50" t="s">
        <v>116</v>
      </c>
      <c r="AL59" s="50" t="s">
        <v>163</v>
      </c>
      <c r="AM59" s="50" t="s">
        <v>164</v>
      </c>
      <c r="AN59" s="50"/>
      <c r="AO59" s="50"/>
    </row>
    <row r="60" s="55" customFormat="1" ht="37.5" customHeight="1">
      <c r="A60" s="27" t="s">
        <v>111</v>
      </c>
      <c r="B60" s="50" t="s">
        <v>112</v>
      </c>
      <c r="C60" s="50"/>
      <c r="D60" s="50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</row>
    <row r="61" s="55" customFormat="1" ht="63">
      <c r="A61" s="27" t="s">
        <v>113</v>
      </c>
      <c r="B61" s="50" t="s">
        <v>114</v>
      </c>
      <c r="C61" s="27" t="s">
        <v>115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>
        <v>6</v>
      </c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>
        <v>6</v>
      </c>
      <c r="AI61" s="27">
        <v>6</v>
      </c>
      <c r="AJ61" s="27">
        <v>6</v>
      </c>
      <c r="AK61" s="27">
        <v>6</v>
      </c>
      <c r="AL61" s="27">
        <v>6</v>
      </c>
      <c r="AM61" s="27">
        <v>6</v>
      </c>
      <c r="AN61" s="27">
        <v>216</v>
      </c>
      <c r="AO61" s="27"/>
    </row>
    <row r="62" s="85" customFormat="1">
      <c r="A62" s="32"/>
      <c r="B62" s="32" t="s">
        <v>116</v>
      </c>
      <c r="C62" s="32"/>
      <c r="D62" s="32"/>
      <c r="E62" s="48"/>
      <c r="F62" s="108"/>
      <c r="G62" s="48"/>
      <c r="H62" s="107"/>
      <c r="I62" s="107"/>
      <c r="J62" s="107"/>
      <c r="K62" s="107"/>
      <c r="L62" s="107"/>
      <c r="M62" s="107"/>
      <c r="N62" s="108"/>
      <c r="O62" s="48"/>
      <c r="P62" s="32">
        <f>P61</f>
        <v>6</v>
      </c>
      <c r="Q62" s="48"/>
      <c r="R62" s="108"/>
      <c r="S62" s="48"/>
      <c r="T62" s="107"/>
      <c r="U62" s="108"/>
      <c r="V62" s="32">
        <f>V61</f>
        <v>0</v>
      </c>
      <c r="W62" s="48"/>
      <c r="X62" s="108"/>
      <c r="Y62" s="48"/>
      <c r="Z62" s="107"/>
      <c r="AA62" s="108"/>
      <c r="AB62" s="32">
        <f>AB61</f>
        <v>0</v>
      </c>
      <c r="AC62" s="48"/>
      <c r="AD62" s="108"/>
      <c r="AE62" s="48"/>
      <c r="AF62" s="107"/>
      <c r="AG62" s="108"/>
      <c r="AH62" s="32">
        <f>AH61</f>
        <v>6</v>
      </c>
      <c r="AI62" s="48"/>
      <c r="AJ62" s="108"/>
      <c r="AK62" s="48"/>
      <c r="AL62" s="107"/>
      <c r="AM62" s="108"/>
      <c r="AN62" s="32">
        <f>AN61</f>
        <v>216</v>
      </c>
      <c r="AO62" s="32"/>
    </row>
    <row r="63" s="55" customFormat="1"/>
    <row r="64" s="55" customFormat="1">
      <c r="A64" s="55" t="s">
        <v>170</v>
      </c>
    </row>
    <row r="65" s="55" customFormat="1">
      <c r="A65" s="55" t="s">
        <v>171</v>
      </c>
      <c r="B65" s="55" t="s">
        <v>173</v>
      </c>
      <c r="C65" s="55" t="s">
        <v>179</v>
      </c>
      <c r="O65" s="55" t="s">
        <v>174</v>
      </c>
    </row>
    <row r="66" s="55" customFormat="1">
      <c r="A66" s="55" t="s">
        <v>175</v>
      </c>
      <c r="B66" s="55" t="s">
        <v>177</v>
      </c>
      <c r="C66" s="55" t="s">
        <v>180</v>
      </c>
      <c r="O66" s="55" t="s">
        <v>178</v>
      </c>
      <c r="Q66" s="55" t="s">
        <v>172</v>
      </c>
      <c r="S66" s="55" t="s">
        <v>173</v>
      </c>
    </row>
    <row r="67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 t="s">
        <v>176</v>
      </c>
      <c r="R67" s="55"/>
      <c r="S67" s="55" t="s">
        <v>177</v>
      </c>
    </row>
    <row r="68">
      <c r="A68" s="55"/>
      <c r="B68" s="55"/>
      <c r="C68" s="55"/>
      <c r="D68" s="55"/>
      <c r="E68" s="55" t="s">
        <v>173</v>
      </c>
      <c r="F68" s="55"/>
      <c r="G68" s="55"/>
      <c r="H68" s="55" t="s">
        <v>174</v>
      </c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 t="s">
        <v>179</v>
      </c>
    </row>
    <row r="69">
      <c r="A69" s="55"/>
      <c r="B69" s="55"/>
      <c r="C69" s="55"/>
      <c r="D69" s="55"/>
      <c r="E69" s="55" t="s">
        <v>177</v>
      </c>
      <c r="F69" s="55"/>
      <c r="G69" s="55"/>
      <c r="H69" s="55" t="s">
        <v>178</v>
      </c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 t="s">
        <v>180</v>
      </c>
    </row>
    <row r="70">
      <c r="A70" s="55"/>
      <c r="B70" s="55"/>
      <c r="C70" s="55"/>
      <c r="D70" s="55"/>
      <c r="E70" s="55" t="s">
        <v>179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</row>
    <row r="71">
      <c r="A71" s="55"/>
      <c r="B71" s="55"/>
      <c r="C71" s="55"/>
      <c r="D71" s="55"/>
      <c r="E71" s="55" t="s">
        <v>180</v>
      </c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</row>
  </sheetData>
  <mergeCells count="189">
    <mergeCell ref="A3:AO3"/>
    <mergeCell ref="A4:AN4"/>
    <mergeCell ref="A5:A8"/>
    <mergeCell ref="B5:D8"/>
    <mergeCell ref="E5:F6"/>
    <mergeCell ref="G5:N5"/>
    <mergeCell ref="O5:P5"/>
    <mergeCell ref="Q5:AM5"/>
    <mergeCell ref="AN5:AN8"/>
    <mergeCell ref="AO5:AO8"/>
    <mergeCell ref="G6:G8"/>
    <mergeCell ref="H6:H8"/>
    <mergeCell ref="I6:N6"/>
    <mergeCell ref="O6:O8"/>
    <mergeCell ref="P6:P8"/>
    <mergeCell ref="Q6:V6"/>
    <mergeCell ref="W6:AB6"/>
    <mergeCell ref="AC6:AH6"/>
    <mergeCell ref="AI6:AM6"/>
    <mergeCell ref="E7:E8"/>
    <mergeCell ref="F7:F8"/>
    <mergeCell ref="I7:I8"/>
    <mergeCell ref="J7:L7"/>
    <mergeCell ref="M7:M8"/>
    <mergeCell ref="N7:N8"/>
    <mergeCell ref="Q7:U7"/>
    <mergeCell ref="V7:V8"/>
    <mergeCell ref="W7:AA7"/>
    <mergeCell ref="AB7:AB8"/>
    <mergeCell ref="AC7:AG7"/>
    <mergeCell ref="AH7:AH8"/>
    <mergeCell ref="AI7:AM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A26"/>
    <mergeCell ref="B25:D25"/>
    <mergeCell ref="B26:D26"/>
    <mergeCell ref="A27:A28"/>
    <mergeCell ref="B27:D27"/>
    <mergeCell ref="B28:D28"/>
    <mergeCell ref="A29:A30"/>
    <mergeCell ref="B29:D29"/>
    <mergeCell ref="B30:D30"/>
    <mergeCell ref="A31:A32"/>
    <mergeCell ref="B31:D31"/>
    <mergeCell ref="B32:D32"/>
    <mergeCell ref="B33:D33"/>
    <mergeCell ref="B34:D34"/>
    <mergeCell ref="B35:D35"/>
    <mergeCell ref="B36:D36"/>
    <mergeCell ref="B37:D37"/>
    <mergeCell ref="B38:D38"/>
    <mergeCell ref="J38:M38"/>
    <mergeCell ref="S38:U38"/>
    <mergeCell ref="A39:A40"/>
    <mergeCell ref="B39:B40"/>
    <mergeCell ref="C39:C40"/>
    <mergeCell ref="D39:D40"/>
    <mergeCell ref="E39:F40"/>
    <mergeCell ref="G39:N39"/>
    <mergeCell ref="O39:P39"/>
    <mergeCell ref="Q39:R40"/>
    <mergeCell ref="S39:U39"/>
    <mergeCell ref="V39:V40"/>
    <mergeCell ref="W39:X40"/>
    <mergeCell ref="Y39:AA39"/>
    <mergeCell ref="AB39:AB40"/>
    <mergeCell ref="AC39:AD40"/>
    <mergeCell ref="AE39:AG39"/>
    <mergeCell ref="AH39:AH40"/>
    <mergeCell ref="AI39:AJ40"/>
    <mergeCell ref="AK39:AM39"/>
    <mergeCell ref="AN39:AN40"/>
    <mergeCell ref="AO39:AO40"/>
    <mergeCell ref="J40:L40"/>
    <mergeCell ref="B41:D41"/>
    <mergeCell ref="J41:M41"/>
    <mergeCell ref="S41:U41"/>
    <mergeCell ref="J42:M42"/>
    <mergeCell ref="S42:U42"/>
    <mergeCell ref="J43:M43"/>
    <mergeCell ref="S43:U43"/>
    <mergeCell ref="A45:A46"/>
    <mergeCell ref="B45:B46"/>
    <mergeCell ref="C45:C46"/>
    <mergeCell ref="D45:D46"/>
    <mergeCell ref="E45:F46"/>
    <mergeCell ref="G45:N45"/>
    <mergeCell ref="O45:P45"/>
    <mergeCell ref="Q45:R46"/>
    <mergeCell ref="S45:U45"/>
    <mergeCell ref="V45:V46"/>
    <mergeCell ref="W45:X46"/>
    <mergeCell ref="Y45:AA45"/>
    <mergeCell ref="AB45:AB46"/>
    <mergeCell ref="AC45:AD46"/>
    <mergeCell ref="AE45:AG45"/>
    <mergeCell ref="AH45:AH46"/>
    <mergeCell ref="AI45:AJ46"/>
    <mergeCell ref="AK45:AM45"/>
    <mergeCell ref="AN45:AN46"/>
    <mergeCell ref="AO45:AO46"/>
    <mergeCell ref="J46:L46"/>
    <mergeCell ref="B47:D47"/>
    <mergeCell ref="L47:M47"/>
    <mergeCell ref="L48:M48"/>
    <mergeCell ref="A50:A51"/>
    <mergeCell ref="B50:B51"/>
    <mergeCell ref="C50:C51"/>
    <mergeCell ref="D50:D51"/>
    <mergeCell ref="E50:E51"/>
    <mergeCell ref="F50:F51"/>
    <mergeCell ref="G50:N50"/>
    <mergeCell ref="O50:P50"/>
    <mergeCell ref="Q50:R51"/>
    <mergeCell ref="S50:U50"/>
    <mergeCell ref="V50:V51"/>
    <mergeCell ref="W50:X51"/>
    <mergeCell ref="Y50:AA50"/>
    <mergeCell ref="AB50:AB51"/>
    <mergeCell ref="AC50:AD51"/>
    <mergeCell ref="AE50:AG50"/>
    <mergeCell ref="AH50:AH51"/>
    <mergeCell ref="AI50:AJ51"/>
    <mergeCell ref="AK50:AM50"/>
    <mergeCell ref="AN50:AN51"/>
    <mergeCell ref="AO50:AO51"/>
    <mergeCell ref="J51:L51"/>
    <mergeCell ref="A53:A54"/>
    <mergeCell ref="B53:D54"/>
    <mergeCell ref="E53:E54"/>
    <mergeCell ref="F53:F54"/>
    <mergeCell ref="G53:N53"/>
    <mergeCell ref="O53:P53"/>
    <mergeCell ref="Q53:R54"/>
    <mergeCell ref="S53:U53"/>
    <mergeCell ref="V53:V54"/>
    <mergeCell ref="W53:X54"/>
    <mergeCell ref="Y53:AA53"/>
    <mergeCell ref="AB53:AB54"/>
    <mergeCell ref="AC53:AD54"/>
    <mergeCell ref="AE53:AG53"/>
    <mergeCell ref="AH53:AH54"/>
    <mergeCell ref="AI53:AJ54"/>
    <mergeCell ref="AK53:AM53"/>
    <mergeCell ref="AN53:AN54"/>
    <mergeCell ref="AO53:AO54"/>
    <mergeCell ref="J54:L54"/>
    <mergeCell ref="B55:D55"/>
    <mergeCell ref="AC55:AD55"/>
    <mergeCell ref="B56:D56"/>
    <mergeCell ref="AC56:AD56"/>
    <mergeCell ref="A58:A59"/>
    <mergeCell ref="B58:B59"/>
    <mergeCell ref="C58:C59"/>
    <mergeCell ref="D58:D59"/>
    <mergeCell ref="E58:F59"/>
    <mergeCell ref="G58:N58"/>
    <mergeCell ref="O58:P58"/>
    <mergeCell ref="Q58:R59"/>
    <mergeCell ref="S58:U58"/>
    <mergeCell ref="V58:V59"/>
    <mergeCell ref="W58:X59"/>
    <mergeCell ref="Y58:AA58"/>
    <mergeCell ref="AB58:AB59"/>
    <mergeCell ref="AC58:AD59"/>
    <mergeCell ref="AE58:AG58"/>
    <mergeCell ref="AH58:AH59"/>
    <mergeCell ref="AI58:AJ59"/>
    <mergeCell ref="AK58:AM58"/>
    <mergeCell ref="AN58:AN59"/>
    <mergeCell ref="AO58:AO59"/>
    <mergeCell ref="J59:L59"/>
    <mergeCell ref="B60:D60"/>
    <mergeCell ref="E60:F60"/>
  </mergeCells>
  <printOptions headings="0" gridLines="1"/>
  <pageMargins left="0.70833333333333315" right="0.70833333333333315" top="0.74791666666666701" bottom="0.74791666666666701" header="0.51180555555555496" footer="0.51180555555555496"/>
  <pageSetup blackAndWhite="0" cellComments="none" copies="1" draft="0" errors="displayed" firstPageNumber="0" fitToHeight="0" fitToWidth="1" horizontalDpi="300" orientation="landscape" pageOrder="downThenOver" paperSize="9" scale="100" useFirstPageNumber="0" usePrinterDefaults="1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K38" activeCellId="0" sqref="K38"/>
    </sheetView>
  </sheetViews>
  <sheetFormatPr defaultRowHeight="12.75"/>
  <cols>
    <col bestFit="1" customWidth="1" min="1" max="1" width="9"/>
    <col bestFit="1" customWidth="1" min="2" max="2" width="22.7109375"/>
    <col bestFit="1" customWidth="1" min="3" max="3" width="9"/>
    <col bestFit="1" customWidth="1" min="4" max="4" width="19.85546875"/>
    <col bestFit="1" customWidth="1" min="5" max="5" width="12.28515625"/>
    <col bestFit="1" customWidth="1" min="6" max="6" width="7.5703125"/>
    <col bestFit="1" customWidth="1" min="7" max="10" width="6.28515625"/>
    <col bestFit="1" customWidth="1" min="11" max="12" width="9"/>
    <col bestFit="1" customWidth="1" min="13" max="16" width="5.85546875"/>
    <col bestFit="1" customWidth="1" min="17" max="19" width="9"/>
    <col bestFit="1" customWidth="1" min="20" max="23" width="6"/>
    <col bestFit="1" customWidth="1" min="24" max="25" width="9"/>
    <col bestFit="1" customWidth="1" min="26" max="29" width="5.5703125"/>
    <col bestFit="1" customWidth="1" min="30" max="32" width="9"/>
    <col bestFit="1" customWidth="1" min="33" max="33" width="5.7109375"/>
    <col bestFit="1" customWidth="1" min="34" max="35" width="9"/>
    <col bestFit="1" customWidth="1" min="36" max="36" width="6"/>
    <col bestFit="1" customWidth="1" min="37" max="1025" width="9"/>
  </cols>
  <sheetData>
    <row r="2" s="3" customFormat="1">
      <c r="A2" s="9" t="s">
        <v>32</v>
      </c>
    </row>
    <row r="3" s="3" customFormat="1">
      <c r="A3" s="20"/>
      <c r="B3" s="20"/>
      <c r="C3" s="20"/>
      <c r="D3" s="20"/>
      <c r="E3" s="21" t="s">
        <v>33</v>
      </c>
      <c r="F3" s="21" t="s">
        <v>34</v>
      </c>
      <c r="G3" s="22" t="s">
        <v>35</v>
      </c>
      <c r="H3" s="22"/>
      <c r="I3" s="22"/>
      <c r="J3" s="22"/>
      <c r="K3" s="22"/>
      <c r="L3" s="22"/>
      <c r="M3" s="22" t="s">
        <v>36</v>
      </c>
      <c r="N3" s="22"/>
      <c r="O3" s="22"/>
      <c r="P3" s="22"/>
      <c r="Q3" s="22"/>
      <c r="R3" s="22"/>
      <c r="S3" s="23" t="s">
        <v>37</v>
      </c>
      <c r="T3" s="22" t="s">
        <v>38</v>
      </c>
      <c r="U3" s="22"/>
      <c r="V3" s="22"/>
      <c r="W3" s="22"/>
      <c r="X3" s="22"/>
      <c r="Y3" s="22"/>
      <c r="Z3" s="22" t="s">
        <v>39</v>
      </c>
      <c r="AA3" s="22"/>
      <c r="AB3" s="22"/>
      <c r="AC3" s="22"/>
      <c r="AD3" s="22"/>
      <c r="AE3" s="22"/>
      <c r="AF3" s="23" t="s">
        <v>40</v>
      </c>
      <c r="AG3" s="22" t="s">
        <v>41</v>
      </c>
      <c r="AH3" s="22"/>
      <c r="AI3" s="22"/>
      <c r="AJ3" s="22" t="s">
        <v>42</v>
      </c>
      <c r="AK3" s="22"/>
      <c r="AL3" s="22"/>
    </row>
    <row r="4" s="3" customFormat="1">
      <c r="A4" s="24" t="s">
        <v>43</v>
      </c>
      <c r="B4" s="24" t="s">
        <v>44</v>
      </c>
      <c r="C4" s="24"/>
      <c r="D4" s="24"/>
      <c r="E4" s="24" t="s">
        <v>45</v>
      </c>
      <c r="F4" s="24" t="s">
        <v>45</v>
      </c>
      <c r="G4" s="24" t="s">
        <v>45</v>
      </c>
      <c r="H4" s="162" t="s">
        <v>252</v>
      </c>
      <c r="I4" s="162" t="s">
        <v>253</v>
      </c>
      <c r="J4" s="162" t="s">
        <v>254</v>
      </c>
      <c r="K4" s="25" t="s">
        <v>46</v>
      </c>
      <c r="L4" s="25" t="s">
        <v>47</v>
      </c>
      <c r="M4" s="24" t="s">
        <v>45</v>
      </c>
      <c r="N4" s="162" t="s">
        <v>252</v>
      </c>
      <c r="O4" s="162" t="s">
        <v>253</v>
      </c>
      <c r="P4" s="162" t="s">
        <v>254</v>
      </c>
      <c r="Q4" s="25" t="s">
        <v>46</v>
      </c>
      <c r="R4" s="25" t="s">
        <v>47</v>
      </c>
      <c r="S4" s="26"/>
      <c r="T4" s="24" t="s">
        <v>45</v>
      </c>
      <c r="U4" s="162" t="s">
        <v>252</v>
      </c>
      <c r="V4" s="162" t="s">
        <v>253</v>
      </c>
      <c r="W4" s="162" t="s">
        <v>254</v>
      </c>
      <c r="X4" s="25" t="s">
        <v>46</v>
      </c>
      <c r="Y4" s="25" t="s">
        <v>47</v>
      </c>
      <c r="Z4" s="24" t="s">
        <v>45</v>
      </c>
      <c r="AA4" s="162" t="s">
        <v>252</v>
      </c>
      <c r="AB4" s="162" t="s">
        <v>253</v>
      </c>
      <c r="AC4" s="162" t="s">
        <v>254</v>
      </c>
      <c r="AD4" s="25" t="s">
        <v>46</v>
      </c>
      <c r="AE4" s="25" t="s">
        <v>47</v>
      </c>
      <c r="AF4" s="24" t="s">
        <v>45</v>
      </c>
      <c r="AG4" s="24" t="s">
        <v>45</v>
      </c>
      <c r="AH4" s="25" t="s">
        <v>46</v>
      </c>
      <c r="AI4" s="25" t="s">
        <v>47</v>
      </c>
      <c r="AJ4" s="24" t="s">
        <v>45</v>
      </c>
      <c r="AK4" s="25" t="s">
        <v>46</v>
      </c>
      <c r="AL4" s="25" t="s">
        <v>47</v>
      </c>
    </row>
    <row r="5" s="3" customFormat="1">
      <c r="A5" s="27" t="s">
        <v>48</v>
      </c>
      <c r="B5" s="27"/>
      <c r="C5" s="27"/>
      <c r="D5" s="27"/>
      <c r="E5" s="27"/>
      <c r="F5" s="27"/>
      <c r="G5" s="27"/>
      <c r="H5" s="27"/>
      <c r="I5" s="27"/>
      <c r="J5" s="27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="3" customFormat="1" ht="15" customHeight="1">
      <c r="A6" s="27" t="s">
        <v>49</v>
      </c>
      <c r="B6" s="28" t="s">
        <v>50</v>
      </c>
      <c r="C6" s="28"/>
      <c r="D6" s="28"/>
      <c r="E6" s="29">
        <f t="shared" ref="E6:E9" si="29">G6+M6+T6+Z6</f>
        <v>180</v>
      </c>
      <c r="F6" s="29">
        <f t="shared" ref="F6:F9" si="30">G6+M6</f>
        <v>180</v>
      </c>
      <c r="G6" s="29">
        <f t="shared" ref="G6:G9" si="31">K6+L6</f>
        <v>72</v>
      </c>
      <c r="H6" s="29">
        <v>0</v>
      </c>
      <c r="I6" s="29">
        <v>22</v>
      </c>
      <c r="J6" s="29">
        <v>0</v>
      </c>
      <c r="K6" s="30">
        <f>0+22</f>
        <v>22</v>
      </c>
      <c r="L6" s="30">
        <v>50</v>
      </c>
      <c r="M6" s="29">
        <f t="shared" ref="M6:M9" si="32">Q6+R6</f>
        <v>108</v>
      </c>
      <c r="N6" s="29">
        <v>0</v>
      </c>
      <c r="O6" s="29">
        <v>24</v>
      </c>
      <c r="P6" s="29">
        <v>2</v>
      </c>
      <c r="Q6" s="30">
        <f>0+24+2</f>
        <v>26</v>
      </c>
      <c r="R6" s="30">
        <v>82</v>
      </c>
      <c r="S6" s="20">
        <f t="shared" ref="S6:S9" si="33">T6+Z6</f>
        <v>0</v>
      </c>
      <c r="T6" s="29">
        <f t="shared" ref="T6:T9" si="34">X6+Y6</f>
        <v>0</v>
      </c>
      <c r="U6" s="29"/>
      <c r="V6" s="29"/>
      <c r="W6" s="29"/>
      <c r="X6" s="30"/>
      <c r="Y6" s="30"/>
      <c r="Z6" s="29">
        <f t="shared" ref="Z6:Z9" si="35">AD6+AE6</f>
        <v>0</v>
      </c>
      <c r="AA6" s="29"/>
      <c r="AB6" s="29"/>
      <c r="AC6" s="29"/>
      <c r="AD6" s="20"/>
      <c r="AE6" s="20"/>
      <c r="AF6" s="20"/>
      <c r="AG6" s="20"/>
      <c r="AH6" s="20"/>
      <c r="AI6" s="20"/>
      <c r="AJ6" s="20"/>
      <c r="AK6" s="20"/>
      <c r="AL6" s="20"/>
    </row>
    <row r="7" s="3" customFormat="1" ht="15" customHeight="1">
      <c r="A7" s="27" t="s">
        <v>51</v>
      </c>
      <c r="B7" s="28" t="s">
        <v>52</v>
      </c>
      <c r="C7" s="28"/>
      <c r="D7" s="28"/>
      <c r="E7" s="29">
        <f t="shared" si="29"/>
        <v>144</v>
      </c>
      <c r="F7" s="29">
        <f t="shared" si="30"/>
        <v>144</v>
      </c>
      <c r="G7" s="29">
        <f t="shared" si="31"/>
        <v>72</v>
      </c>
      <c r="H7" s="29">
        <v>8</v>
      </c>
      <c r="I7" s="29">
        <v>16</v>
      </c>
      <c r="J7" s="29">
        <v>0</v>
      </c>
      <c r="K7" s="30">
        <f>8+16</f>
        <v>24</v>
      </c>
      <c r="L7" s="30">
        <v>48</v>
      </c>
      <c r="M7" s="29">
        <f t="shared" si="32"/>
        <v>72</v>
      </c>
      <c r="N7" s="29">
        <v>8</v>
      </c>
      <c r="O7" s="29">
        <v>14</v>
      </c>
      <c r="P7" s="29">
        <v>2</v>
      </c>
      <c r="Q7" s="30">
        <f>8+14+2</f>
        <v>24</v>
      </c>
      <c r="R7" s="30">
        <v>48</v>
      </c>
      <c r="S7" s="20">
        <f t="shared" si="33"/>
        <v>0</v>
      </c>
      <c r="T7" s="29">
        <f t="shared" si="34"/>
        <v>0</v>
      </c>
      <c r="U7" s="29"/>
      <c r="V7" s="29"/>
      <c r="W7" s="29"/>
      <c r="X7" s="30"/>
      <c r="Y7" s="30"/>
      <c r="Z7" s="29">
        <f t="shared" si="35"/>
        <v>0</v>
      </c>
      <c r="AA7" s="29"/>
      <c r="AB7" s="29"/>
      <c r="AC7" s="29"/>
      <c r="AD7" s="20"/>
      <c r="AE7" s="20"/>
      <c r="AF7" s="20"/>
      <c r="AG7" s="20"/>
      <c r="AH7" s="20"/>
      <c r="AI7" s="20"/>
      <c r="AJ7" s="20"/>
      <c r="AK7" s="20"/>
      <c r="AL7" s="20"/>
    </row>
    <row r="8" s="31" customFormat="1" ht="15" customHeight="1">
      <c r="A8" s="32" t="s">
        <v>53</v>
      </c>
      <c r="B8" s="33" t="s">
        <v>54</v>
      </c>
      <c r="C8" s="33"/>
      <c r="D8" s="33"/>
      <c r="E8" s="29">
        <f t="shared" si="29"/>
        <v>0</v>
      </c>
      <c r="F8" s="29">
        <f t="shared" si="30"/>
        <v>0</v>
      </c>
      <c r="G8" s="29">
        <f t="shared" si="31"/>
        <v>0</v>
      </c>
      <c r="H8" s="29"/>
      <c r="I8" s="29"/>
      <c r="J8" s="29"/>
      <c r="K8" s="34"/>
      <c r="L8" s="34"/>
      <c r="M8" s="29">
        <f t="shared" si="32"/>
        <v>0</v>
      </c>
      <c r="N8" s="29"/>
      <c r="O8" s="29"/>
      <c r="P8" s="29"/>
      <c r="Q8" s="34"/>
      <c r="R8" s="34"/>
      <c r="S8" s="20">
        <f t="shared" si="33"/>
        <v>0</v>
      </c>
      <c r="T8" s="29">
        <f t="shared" si="34"/>
        <v>0</v>
      </c>
      <c r="U8" s="29"/>
      <c r="V8" s="29"/>
      <c r="W8" s="29"/>
      <c r="X8" s="34"/>
      <c r="Y8" s="34"/>
      <c r="Z8" s="29">
        <f t="shared" si="35"/>
        <v>0</v>
      </c>
      <c r="AA8" s="29"/>
      <c r="AB8" s="29"/>
      <c r="AC8" s="29"/>
      <c r="AD8" s="35"/>
      <c r="AE8" s="35"/>
      <c r="AF8" s="35"/>
      <c r="AG8" s="35"/>
      <c r="AH8" s="35"/>
      <c r="AI8" s="35"/>
      <c r="AJ8" s="35"/>
      <c r="AK8" s="35"/>
      <c r="AL8" s="35"/>
    </row>
    <row r="9" s="3" customFormat="1" ht="15" customHeight="1">
      <c r="A9" s="32" t="s">
        <v>55</v>
      </c>
      <c r="B9" s="33" t="s">
        <v>56</v>
      </c>
      <c r="C9" s="33"/>
      <c r="D9" s="33"/>
      <c r="E9" s="29">
        <f t="shared" si="29"/>
        <v>0</v>
      </c>
      <c r="F9" s="29">
        <f t="shared" si="30"/>
        <v>0</v>
      </c>
      <c r="G9" s="29">
        <f t="shared" si="31"/>
        <v>0</v>
      </c>
      <c r="H9" s="29"/>
      <c r="I9" s="29"/>
      <c r="J9" s="29"/>
      <c r="K9" s="30"/>
      <c r="L9" s="30"/>
      <c r="M9" s="29">
        <f t="shared" si="32"/>
        <v>0</v>
      </c>
      <c r="N9" s="29"/>
      <c r="O9" s="29"/>
      <c r="P9" s="29"/>
      <c r="Q9" s="30"/>
      <c r="R9" s="30"/>
      <c r="S9" s="20">
        <f t="shared" si="33"/>
        <v>0</v>
      </c>
      <c r="T9" s="29">
        <f t="shared" si="34"/>
        <v>0</v>
      </c>
      <c r="U9" s="29"/>
      <c r="V9" s="29"/>
      <c r="W9" s="29"/>
      <c r="X9" s="30"/>
      <c r="Y9" s="30"/>
      <c r="Z9" s="29">
        <f t="shared" si="35"/>
        <v>0</v>
      </c>
      <c r="AA9" s="29"/>
      <c r="AB9" s="29"/>
      <c r="AC9" s="29"/>
      <c r="AD9" s="20"/>
      <c r="AE9" s="20"/>
      <c r="AF9" s="20"/>
      <c r="AG9" s="20"/>
      <c r="AH9" s="20"/>
      <c r="AI9" s="20"/>
      <c r="AJ9" s="20"/>
      <c r="AK9" s="20"/>
      <c r="AL9" s="20"/>
    </row>
    <row r="10" s="3" customFormat="1" ht="13.15" customHeight="1">
      <c r="A10" s="27" t="s">
        <v>57</v>
      </c>
      <c r="B10" s="28" t="s">
        <v>16</v>
      </c>
      <c r="C10" s="28"/>
      <c r="D10" s="28"/>
      <c r="E10" s="29">
        <f t="shared" ref="E10:E30" si="36">G10+M10+T10+Z10</f>
        <v>216</v>
      </c>
      <c r="F10" s="29">
        <f t="shared" ref="F10:F40" si="37">G10+M10</f>
        <v>108</v>
      </c>
      <c r="G10" s="29">
        <f t="shared" ref="G10:G40" si="38">K10+L10</f>
        <v>54</v>
      </c>
      <c r="H10" s="29">
        <v>10</v>
      </c>
      <c r="I10" s="29">
        <v>20</v>
      </c>
      <c r="J10" s="29">
        <v>0</v>
      </c>
      <c r="K10" s="30">
        <f>10+20</f>
        <v>30</v>
      </c>
      <c r="L10" s="30">
        <v>24</v>
      </c>
      <c r="M10" s="29">
        <f t="shared" ref="M10:M40" si="39">Q10+R10</f>
        <v>54</v>
      </c>
      <c r="N10" s="29"/>
      <c r="O10" s="29"/>
      <c r="P10" s="29"/>
      <c r="Q10" s="30">
        <f>10+20</f>
        <v>30</v>
      </c>
      <c r="R10" s="30">
        <v>24</v>
      </c>
      <c r="S10" s="20">
        <f t="shared" ref="S10:S40" si="40">T10+Z10</f>
        <v>108</v>
      </c>
      <c r="T10" s="29">
        <f t="shared" ref="T10:T40" si="41">X10+Y10</f>
        <v>54</v>
      </c>
      <c r="U10" s="29">
        <v>10</v>
      </c>
      <c r="V10" s="29">
        <v>20</v>
      </c>
      <c r="W10" s="29">
        <v>0</v>
      </c>
      <c r="X10" s="30">
        <f>10+20</f>
        <v>30</v>
      </c>
      <c r="Y10" s="30">
        <v>24</v>
      </c>
      <c r="Z10" s="29">
        <f t="shared" ref="Z10:Z40" si="42">AD10+AE10</f>
        <v>54</v>
      </c>
      <c r="AA10" s="29">
        <v>10</v>
      </c>
      <c r="AB10" s="29">
        <v>18</v>
      </c>
      <c r="AC10" s="29">
        <v>2</v>
      </c>
      <c r="AD10" s="30">
        <f>10+18+2</f>
        <v>30</v>
      </c>
      <c r="AE10" s="30">
        <v>24</v>
      </c>
      <c r="AF10" s="20"/>
      <c r="AG10" s="20"/>
      <c r="AH10" s="20"/>
      <c r="AI10" s="20"/>
      <c r="AJ10" s="20"/>
      <c r="AK10" s="20"/>
      <c r="AL10" s="20"/>
    </row>
    <row r="11" s="3" customFormat="1" ht="12.75" customHeight="1">
      <c r="A11" s="27" t="s">
        <v>58</v>
      </c>
      <c r="B11" s="28" t="s">
        <v>59</v>
      </c>
      <c r="C11" s="28"/>
      <c r="D11" s="28"/>
      <c r="E11" s="29">
        <f t="shared" si="36"/>
        <v>72</v>
      </c>
      <c r="F11" s="29">
        <f t="shared" si="37"/>
        <v>36</v>
      </c>
      <c r="G11" s="29">
        <f t="shared" si="38"/>
        <v>0</v>
      </c>
      <c r="H11" s="29"/>
      <c r="I11" s="29"/>
      <c r="J11" s="29"/>
      <c r="K11" s="30"/>
      <c r="L11" s="30"/>
      <c r="M11" s="29">
        <f t="shared" si="39"/>
        <v>36</v>
      </c>
      <c r="N11" s="29"/>
      <c r="O11" s="29"/>
      <c r="P11" s="29"/>
      <c r="Q11" s="30">
        <f>10+18</f>
        <v>28</v>
      </c>
      <c r="R11" s="30">
        <v>8</v>
      </c>
      <c r="S11" s="20">
        <f t="shared" si="40"/>
        <v>36</v>
      </c>
      <c r="T11" s="29">
        <f t="shared" si="41"/>
        <v>36</v>
      </c>
      <c r="U11" s="29">
        <v>10</v>
      </c>
      <c r="V11" s="29">
        <v>18</v>
      </c>
      <c r="W11" s="29"/>
      <c r="X11" s="30">
        <f>10+18</f>
        <v>28</v>
      </c>
      <c r="Y11" s="30">
        <v>8</v>
      </c>
      <c r="Z11" s="29">
        <f t="shared" si="42"/>
        <v>0</v>
      </c>
      <c r="AA11" s="29"/>
      <c r="AB11" s="29"/>
      <c r="AC11" s="29"/>
      <c r="AD11" s="20"/>
      <c r="AE11" s="20"/>
      <c r="AF11" s="20"/>
      <c r="AG11" s="20"/>
      <c r="AH11" s="20"/>
      <c r="AI11" s="20"/>
      <c r="AJ11" s="20"/>
      <c r="AK11" s="20"/>
      <c r="AL11" s="20"/>
    </row>
    <row r="12" s="3" customFormat="1" ht="12.75" customHeight="1">
      <c r="A12" s="27" t="s">
        <v>60</v>
      </c>
      <c r="B12" s="28" t="s">
        <v>61</v>
      </c>
      <c r="C12" s="28"/>
      <c r="D12" s="28"/>
      <c r="E12" s="29">
        <f t="shared" si="36"/>
        <v>72</v>
      </c>
      <c r="F12" s="29">
        <f t="shared" si="37"/>
        <v>36</v>
      </c>
      <c r="G12" s="29">
        <f t="shared" si="38"/>
        <v>0</v>
      </c>
      <c r="H12" s="29"/>
      <c r="I12" s="29"/>
      <c r="J12" s="29"/>
      <c r="K12" s="30"/>
      <c r="L12" s="30"/>
      <c r="M12" s="29">
        <f t="shared" si="39"/>
        <v>36</v>
      </c>
      <c r="N12" s="29">
        <v>8</v>
      </c>
      <c r="O12" s="29">
        <v>12</v>
      </c>
      <c r="P12" s="29"/>
      <c r="Q12" s="30">
        <f>8+12</f>
        <v>20</v>
      </c>
      <c r="R12" s="30">
        <v>16</v>
      </c>
      <c r="S12" s="20">
        <f t="shared" si="40"/>
        <v>36</v>
      </c>
      <c r="T12" s="29">
        <f t="shared" si="41"/>
        <v>36</v>
      </c>
      <c r="U12" s="29">
        <v>8</v>
      </c>
      <c r="V12" s="29">
        <v>12</v>
      </c>
      <c r="W12" s="29"/>
      <c r="X12" s="30">
        <f t="shared" ref="X12:X15" si="43">8+12</f>
        <v>20</v>
      </c>
      <c r="Y12" s="30">
        <v>16</v>
      </c>
      <c r="Z12" s="29">
        <f t="shared" si="42"/>
        <v>0</v>
      </c>
      <c r="AA12" s="29"/>
      <c r="AB12" s="29"/>
      <c r="AC12" s="29"/>
      <c r="AD12" s="30"/>
      <c r="AE12" s="30"/>
      <c r="AF12" s="20"/>
      <c r="AG12" s="20"/>
      <c r="AH12" s="20"/>
      <c r="AI12" s="20"/>
      <c r="AJ12" s="20"/>
      <c r="AK12" s="20"/>
      <c r="AL12" s="20"/>
    </row>
    <row r="13" s="3" customFormat="1" ht="13.15" customHeight="1">
      <c r="A13" s="27" t="s">
        <v>62</v>
      </c>
      <c r="B13" s="28" t="s">
        <v>63</v>
      </c>
      <c r="C13" s="28"/>
      <c r="D13" s="28"/>
      <c r="E13" s="29">
        <f t="shared" si="36"/>
        <v>72</v>
      </c>
      <c r="F13" s="29">
        <f t="shared" si="37"/>
        <v>0</v>
      </c>
      <c r="G13" s="29">
        <f t="shared" si="38"/>
        <v>0</v>
      </c>
      <c r="H13" s="29"/>
      <c r="I13" s="29"/>
      <c r="J13" s="29"/>
      <c r="K13" s="30"/>
      <c r="L13" s="30"/>
      <c r="M13" s="29">
        <f t="shared" si="39"/>
        <v>0</v>
      </c>
      <c r="N13" s="29"/>
      <c r="O13" s="29"/>
      <c r="P13" s="29"/>
      <c r="Q13" s="30"/>
      <c r="R13" s="30"/>
      <c r="S13" s="20">
        <f t="shared" si="40"/>
        <v>72</v>
      </c>
      <c r="T13" s="29">
        <f t="shared" si="41"/>
        <v>36</v>
      </c>
      <c r="U13" s="29">
        <v>8</v>
      </c>
      <c r="V13" s="29">
        <v>12</v>
      </c>
      <c r="W13" s="29"/>
      <c r="X13" s="30">
        <f t="shared" si="43"/>
        <v>20</v>
      </c>
      <c r="Y13" s="30">
        <v>16</v>
      </c>
      <c r="Z13" s="29">
        <f t="shared" si="42"/>
        <v>36</v>
      </c>
      <c r="AA13" s="29">
        <v>8</v>
      </c>
      <c r="AB13" s="29">
        <v>12</v>
      </c>
      <c r="AC13" s="29"/>
      <c r="AD13" s="30">
        <v>20</v>
      </c>
      <c r="AE13" s="30">
        <v>16</v>
      </c>
      <c r="AF13" s="20"/>
      <c r="AG13" s="20"/>
      <c r="AH13" s="20"/>
      <c r="AI13" s="20"/>
      <c r="AJ13" s="20"/>
      <c r="AK13" s="20"/>
      <c r="AL13" s="20"/>
    </row>
    <row r="14" s="3" customFormat="1" ht="13.15" customHeight="1">
      <c r="A14" s="27" t="s">
        <v>64</v>
      </c>
      <c r="B14" s="28" t="s">
        <v>65</v>
      </c>
      <c r="C14" s="28"/>
      <c r="D14" s="28"/>
      <c r="E14" s="29">
        <f t="shared" si="36"/>
        <v>72</v>
      </c>
      <c r="F14" s="29">
        <f t="shared" si="37"/>
        <v>0</v>
      </c>
      <c r="G14" s="29">
        <f t="shared" si="38"/>
        <v>0</v>
      </c>
      <c r="H14" s="29"/>
      <c r="I14" s="29"/>
      <c r="J14" s="29"/>
      <c r="K14" s="30"/>
      <c r="L14" s="30"/>
      <c r="M14" s="29">
        <f t="shared" si="39"/>
        <v>0</v>
      </c>
      <c r="N14" s="29"/>
      <c r="O14" s="29"/>
      <c r="P14" s="29"/>
      <c r="Q14" s="30"/>
      <c r="R14" s="30"/>
      <c r="S14" s="20">
        <f t="shared" si="40"/>
        <v>72</v>
      </c>
      <c r="T14" s="29">
        <f t="shared" si="41"/>
        <v>0</v>
      </c>
      <c r="U14" s="29"/>
      <c r="V14" s="29"/>
      <c r="W14" s="29"/>
      <c r="X14" s="30"/>
      <c r="Y14" s="30"/>
      <c r="Z14" s="29">
        <f t="shared" si="42"/>
        <v>72</v>
      </c>
      <c r="AA14" s="29">
        <v>2</v>
      </c>
      <c r="AB14" s="29">
        <v>18</v>
      </c>
      <c r="AC14" s="29"/>
      <c r="AD14" s="20">
        <f>2+18</f>
        <v>20</v>
      </c>
      <c r="AE14" s="20">
        <v>52</v>
      </c>
      <c r="AF14" s="20"/>
      <c r="AG14" s="20"/>
      <c r="AH14" s="20"/>
      <c r="AI14" s="20"/>
      <c r="AJ14" s="20"/>
      <c r="AK14" s="20"/>
      <c r="AL14" s="20"/>
    </row>
    <row r="15" s="36" customFormat="1" ht="13.15" customHeight="1">
      <c r="A15" s="37" t="s">
        <v>66</v>
      </c>
      <c r="B15" s="38" t="s">
        <v>67</v>
      </c>
      <c r="C15" s="38"/>
      <c r="D15" s="38"/>
      <c r="E15" s="39">
        <f t="shared" si="36"/>
        <v>72</v>
      </c>
      <c r="F15" s="39">
        <f t="shared" si="37"/>
        <v>36</v>
      </c>
      <c r="G15" s="39">
        <f t="shared" si="38"/>
        <v>0</v>
      </c>
      <c r="H15" s="39"/>
      <c r="I15" s="39"/>
      <c r="J15" s="39"/>
      <c r="K15" s="40"/>
      <c r="L15" s="40"/>
      <c r="M15" s="39">
        <f t="shared" si="39"/>
        <v>36</v>
      </c>
      <c r="N15" s="39">
        <v>8</v>
      </c>
      <c r="O15" s="39">
        <v>12</v>
      </c>
      <c r="P15" s="39"/>
      <c r="Q15" s="40">
        <f>8+12</f>
        <v>20</v>
      </c>
      <c r="R15" s="40">
        <v>16</v>
      </c>
      <c r="S15" s="41">
        <f t="shared" si="40"/>
        <v>36</v>
      </c>
      <c r="T15" s="39">
        <f t="shared" si="41"/>
        <v>36</v>
      </c>
      <c r="U15" s="163">
        <v>8</v>
      </c>
      <c r="V15" s="163">
        <v>12</v>
      </c>
      <c r="W15" s="163"/>
      <c r="X15" s="36">
        <f t="shared" si="43"/>
        <v>20</v>
      </c>
      <c r="Y15" s="42">
        <v>16</v>
      </c>
      <c r="Z15" s="39"/>
      <c r="AA15" s="39"/>
      <c r="AB15" s="39"/>
      <c r="AC15" s="39"/>
      <c r="AD15" s="40"/>
      <c r="AE15" s="40"/>
      <c r="AF15" s="41"/>
      <c r="AG15" s="41"/>
      <c r="AH15" s="41"/>
      <c r="AI15" s="41"/>
      <c r="AJ15" s="41"/>
      <c r="AK15" s="41"/>
      <c r="AL15" s="41"/>
    </row>
    <row r="16" s="36" customFormat="1" ht="13.15" customHeight="1">
      <c r="A16" s="37" t="s">
        <v>68</v>
      </c>
      <c r="B16" s="43" t="s">
        <v>69</v>
      </c>
      <c r="C16" s="43"/>
      <c r="D16" s="43"/>
      <c r="E16" s="39">
        <f t="shared" si="36"/>
        <v>36</v>
      </c>
      <c r="F16" s="39">
        <f t="shared" si="37"/>
        <v>0</v>
      </c>
      <c r="G16" s="39">
        <f t="shared" si="38"/>
        <v>0</v>
      </c>
      <c r="H16" s="39"/>
      <c r="I16" s="39"/>
      <c r="J16" s="39"/>
      <c r="K16" s="40"/>
      <c r="L16" s="40"/>
      <c r="M16" s="39">
        <f t="shared" si="39"/>
        <v>0</v>
      </c>
      <c r="N16" s="39"/>
      <c r="O16" s="39"/>
      <c r="P16" s="39"/>
      <c r="Q16" s="40"/>
      <c r="R16" s="40"/>
      <c r="S16" s="41">
        <f t="shared" si="40"/>
        <v>36</v>
      </c>
      <c r="T16" s="39">
        <f t="shared" si="41"/>
        <v>0</v>
      </c>
      <c r="U16" s="39"/>
      <c r="V16" s="39"/>
      <c r="W16" s="39"/>
      <c r="X16" s="40"/>
      <c r="Y16" s="40"/>
      <c r="Z16" s="39">
        <f t="shared" si="42"/>
        <v>36</v>
      </c>
      <c r="AA16" s="39">
        <v>12</v>
      </c>
      <c r="AB16" s="39">
        <v>8</v>
      </c>
      <c r="AC16" s="39"/>
      <c r="AD16" s="40">
        <f>12+8</f>
        <v>20</v>
      </c>
      <c r="AE16" s="40">
        <v>16</v>
      </c>
      <c r="AF16" s="41"/>
      <c r="AG16" s="41"/>
      <c r="AH16" s="41"/>
      <c r="AI16" s="41"/>
      <c r="AJ16" s="41"/>
      <c r="AK16" s="41"/>
      <c r="AL16" s="41"/>
    </row>
    <row r="17" s="31" customFormat="1" ht="15" customHeight="1">
      <c r="A17" s="32" t="s">
        <v>70</v>
      </c>
      <c r="B17" s="44" t="s">
        <v>71</v>
      </c>
      <c r="C17" s="44"/>
      <c r="D17" s="44"/>
      <c r="E17" s="29"/>
      <c r="F17" s="29">
        <f t="shared" si="37"/>
        <v>0</v>
      </c>
      <c r="G17" s="29">
        <f t="shared" si="38"/>
        <v>0</v>
      </c>
      <c r="H17" s="29"/>
      <c r="I17" s="29"/>
      <c r="J17" s="29"/>
      <c r="K17" s="34"/>
      <c r="L17" s="34"/>
      <c r="M17" s="29">
        <f t="shared" si="39"/>
        <v>0</v>
      </c>
      <c r="N17" s="29"/>
      <c r="O17" s="29"/>
      <c r="P17" s="29"/>
      <c r="Q17" s="34"/>
      <c r="R17" s="34"/>
      <c r="S17" s="20">
        <f t="shared" si="40"/>
        <v>0</v>
      </c>
      <c r="T17" s="29">
        <f t="shared" si="41"/>
        <v>0</v>
      </c>
      <c r="U17" s="29"/>
      <c r="V17" s="29"/>
      <c r="W17" s="29"/>
      <c r="X17" s="34"/>
      <c r="Y17" s="34"/>
      <c r="Z17" s="29">
        <f t="shared" si="42"/>
        <v>0</v>
      </c>
      <c r="AA17" s="29"/>
      <c r="AB17" s="29"/>
      <c r="AC17" s="29"/>
      <c r="AD17" s="35"/>
      <c r="AE17" s="35"/>
      <c r="AF17" s="35"/>
      <c r="AG17" s="35"/>
      <c r="AH17" s="35"/>
      <c r="AI17" s="35"/>
      <c r="AJ17" s="35"/>
      <c r="AK17" s="35"/>
      <c r="AL17" s="35"/>
    </row>
    <row r="18" s="3" customFormat="1" ht="15" customHeight="1">
      <c r="A18" s="45" t="s">
        <v>72</v>
      </c>
      <c r="B18" s="28" t="s">
        <v>73</v>
      </c>
      <c r="C18" s="28"/>
      <c r="D18" s="28"/>
      <c r="E18" s="29">
        <f t="shared" si="36"/>
        <v>36</v>
      </c>
      <c r="F18" s="29">
        <f t="shared" si="37"/>
        <v>36</v>
      </c>
      <c r="G18" s="29">
        <f t="shared" si="38"/>
        <v>36</v>
      </c>
      <c r="H18" s="29">
        <v>4</v>
      </c>
      <c r="I18" s="29">
        <v>12</v>
      </c>
      <c r="J18" s="29">
        <v>0</v>
      </c>
      <c r="K18" s="30">
        <f t="shared" ref="K18:K27" si="44">4+12</f>
        <v>16</v>
      </c>
      <c r="L18" s="30">
        <v>20</v>
      </c>
      <c r="M18" s="29">
        <f t="shared" si="39"/>
        <v>0</v>
      </c>
      <c r="N18" s="29"/>
      <c r="O18" s="29"/>
      <c r="P18" s="29"/>
      <c r="Q18" s="30"/>
      <c r="R18" s="30"/>
      <c r="S18" s="20">
        <f t="shared" si="40"/>
        <v>0</v>
      </c>
      <c r="T18" s="29">
        <f t="shared" si="41"/>
        <v>0</v>
      </c>
      <c r="U18" s="29"/>
      <c r="V18" s="29"/>
      <c r="W18" s="29"/>
      <c r="X18" s="30"/>
      <c r="Y18" s="30"/>
      <c r="Z18" s="29">
        <f t="shared" si="42"/>
        <v>0</v>
      </c>
      <c r="AA18" s="29"/>
      <c r="AB18" s="29"/>
      <c r="AC18" s="29"/>
      <c r="AD18" s="20"/>
      <c r="AE18" s="20"/>
      <c r="AF18" s="20"/>
      <c r="AG18" s="20"/>
      <c r="AH18" s="20"/>
      <c r="AI18" s="20"/>
      <c r="AJ18" s="20"/>
      <c r="AK18" s="20"/>
      <c r="AL18" s="20"/>
    </row>
    <row r="19" s="3" customFormat="1" ht="22.5" customHeight="1">
      <c r="A19" s="45"/>
      <c r="B19" s="28" t="s">
        <v>74</v>
      </c>
      <c r="C19" s="28"/>
      <c r="D19" s="28"/>
      <c r="E19" s="29">
        <f t="shared" si="36"/>
        <v>36</v>
      </c>
      <c r="F19" s="29">
        <f t="shared" si="37"/>
        <v>36</v>
      </c>
      <c r="G19" s="29">
        <f t="shared" si="38"/>
        <v>36</v>
      </c>
      <c r="H19" s="29">
        <v>4</v>
      </c>
      <c r="I19" s="29">
        <v>12</v>
      </c>
      <c r="J19" s="29">
        <v>0</v>
      </c>
      <c r="K19" s="30">
        <f t="shared" si="44"/>
        <v>16</v>
      </c>
      <c r="L19" s="30">
        <v>20</v>
      </c>
      <c r="M19" s="29">
        <f t="shared" si="39"/>
        <v>0</v>
      </c>
      <c r="N19" s="29"/>
      <c r="O19" s="29"/>
      <c r="P19" s="29"/>
      <c r="Q19" s="30"/>
      <c r="R19" s="30"/>
      <c r="S19" s="20">
        <f t="shared" si="40"/>
        <v>0</v>
      </c>
      <c r="T19" s="29">
        <f t="shared" si="41"/>
        <v>0</v>
      </c>
      <c r="U19" s="29"/>
      <c r="V19" s="29"/>
      <c r="W19" s="29"/>
      <c r="X19" s="30"/>
      <c r="Y19" s="30"/>
      <c r="Z19" s="29">
        <f t="shared" si="42"/>
        <v>0</v>
      </c>
      <c r="AA19" s="29"/>
      <c r="AB19" s="29"/>
      <c r="AC19" s="29"/>
      <c r="AD19" s="20"/>
      <c r="AE19" s="20"/>
      <c r="AF19" s="20"/>
      <c r="AG19" s="20"/>
      <c r="AH19" s="20"/>
      <c r="AI19" s="20"/>
      <c r="AJ19" s="20"/>
      <c r="AK19" s="20"/>
      <c r="AL19" s="20"/>
    </row>
    <row r="20" s="3" customFormat="1" ht="15" customHeight="1">
      <c r="A20" s="45" t="s">
        <v>75</v>
      </c>
      <c r="B20" s="28" t="s">
        <v>76</v>
      </c>
      <c r="C20" s="28"/>
      <c r="D20" s="28"/>
      <c r="E20" s="29">
        <f t="shared" si="36"/>
        <v>36</v>
      </c>
      <c r="F20" s="29">
        <f t="shared" si="37"/>
        <v>36</v>
      </c>
      <c r="G20" s="29">
        <f t="shared" si="38"/>
        <v>0</v>
      </c>
      <c r="H20" s="29"/>
      <c r="I20" s="29"/>
      <c r="J20" s="29"/>
      <c r="K20" s="30"/>
      <c r="L20" s="30"/>
      <c r="M20" s="29">
        <f t="shared" si="39"/>
        <v>36</v>
      </c>
      <c r="N20" s="29">
        <v>4</v>
      </c>
      <c r="O20" s="29">
        <v>12</v>
      </c>
      <c r="P20" s="29"/>
      <c r="Q20" s="30">
        <f t="shared" ref="Q20:Q28" si="45">4+12</f>
        <v>16</v>
      </c>
      <c r="R20" s="30">
        <v>20</v>
      </c>
      <c r="S20" s="20">
        <f t="shared" si="40"/>
        <v>0</v>
      </c>
      <c r="T20" s="29">
        <f t="shared" si="41"/>
        <v>0</v>
      </c>
      <c r="U20" s="29"/>
      <c r="V20" s="29"/>
      <c r="W20" s="29"/>
      <c r="X20" s="30"/>
      <c r="Y20" s="30"/>
      <c r="Z20" s="29">
        <f t="shared" si="42"/>
        <v>0</v>
      </c>
      <c r="AA20" s="29"/>
      <c r="AB20" s="29"/>
      <c r="AC20" s="29"/>
      <c r="AD20" s="20"/>
      <c r="AE20" s="20"/>
      <c r="AF20" s="20"/>
      <c r="AG20" s="20"/>
      <c r="AH20" s="20"/>
      <c r="AI20" s="20"/>
      <c r="AJ20" s="20"/>
      <c r="AK20" s="20"/>
      <c r="AL20" s="20"/>
    </row>
    <row r="21" s="3" customFormat="1" ht="15" customHeight="1">
      <c r="A21" s="45"/>
      <c r="B21" s="28" t="s">
        <v>77</v>
      </c>
      <c r="C21" s="28"/>
      <c r="D21" s="28"/>
      <c r="E21" s="29">
        <f t="shared" si="36"/>
        <v>36</v>
      </c>
      <c r="F21" s="29">
        <f t="shared" si="37"/>
        <v>36</v>
      </c>
      <c r="G21" s="29">
        <f t="shared" si="38"/>
        <v>0</v>
      </c>
      <c r="H21" s="29"/>
      <c r="I21" s="29"/>
      <c r="J21" s="29"/>
      <c r="K21" s="30"/>
      <c r="L21" s="30"/>
      <c r="M21" s="29">
        <f t="shared" si="39"/>
        <v>36</v>
      </c>
      <c r="N21" s="29">
        <v>4</v>
      </c>
      <c r="O21" s="29">
        <v>12</v>
      </c>
      <c r="P21" s="29"/>
      <c r="Q21" s="30">
        <f t="shared" si="45"/>
        <v>16</v>
      </c>
      <c r="R21" s="30">
        <v>20</v>
      </c>
      <c r="S21" s="20">
        <f t="shared" si="40"/>
        <v>0</v>
      </c>
      <c r="T21" s="29">
        <f t="shared" si="41"/>
        <v>0</v>
      </c>
      <c r="U21" s="29"/>
      <c r="V21" s="29"/>
      <c r="W21" s="29"/>
      <c r="X21" s="30"/>
      <c r="Y21" s="30"/>
      <c r="Z21" s="29">
        <f t="shared" si="42"/>
        <v>0</v>
      </c>
      <c r="AA21" s="29"/>
      <c r="AB21" s="29"/>
      <c r="AC21" s="29"/>
      <c r="AD21" s="20"/>
      <c r="AE21" s="20"/>
      <c r="AF21" s="20"/>
      <c r="AG21" s="20"/>
      <c r="AH21" s="20"/>
      <c r="AI21" s="20"/>
      <c r="AJ21" s="20"/>
      <c r="AK21" s="20"/>
      <c r="AL21" s="20"/>
    </row>
    <row r="22" s="3" customFormat="1" ht="24" customHeight="1">
      <c r="A22" s="45" t="s">
        <v>78</v>
      </c>
      <c r="B22" s="46" t="s">
        <v>79</v>
      </c>
      <c r="C22" s="46"/>
      <c r="D22" s="46"/>
      <c r="E22" s="29">
        <f t="shared" si="36"/>
        <v>36</v>
      </c>
      <c r="F22" s="29">
        <f t="shared" si="37"/>
        <v>0</v>
      </c>
      <c r="G22" s="29">
        <f t="shared" si="38"/>
        <v>0</v>
      </c>
      <c r="H22" s="29"/>
      <c r="I22" s="29"/>
      <c r="J22" s="29"/>
      <c r="K22" s="30"/>
      <c r="L22" s="30"/>
      <c r="M22" s="29">
        <f t="shared" si="39"/>
        <v>0</v>
      </c>
      <c r="N22" s="29"/>
      <c r="O22" s="29"/>
      <c r="P22" s="29"/>
      <c r="Q22" s="30"/>
      <c r="R22" s="30"/>
      <c r="S22" s="20">
        <f t="shared" si="40"/>
        <v>36</v>
      </c>
      <c r="T22" s="29">
        <f t="shared" si="41"/>
        <v>36</v>
      </c>
      <c r="U22" s="29">
        <v>4</v>
      </c>
      <c r="V22" s="29">
        <v>12</v>
      </c>
      <c r="W22" s="29"/>
      <c r="X22" s="30">
        <f t="shared" ref="X22:X29" si="46">4+12</f>
        <v>16</v>
      </c>
      <c r="Y22" s="30">
        <v>20</v>
      </c>
      <c r="Z22" s="29">
        <f t="shared" si="42"/>
        <v>0</v>
      </c>
      <c r="AA22" s="29"/>
      <c r="AB22" s="29"/>
      <c r="AC22" s="29"/>
      <c r="AD22" s="30"/>
      <c r="AE22" s="30"/>
      <c r="AF22" s="20"/>
      <c r="AG22" s="20"/>
      <c r="AH22" s="20"/>
      <c r="AI22" s="20"/>
      <c r="AJ22" s="20"/>
      <c r="AK22" s="20"/>
      <c r="AL22" s="20"/>
    </row>
    <row r="23" s="3" customFormat="1" ht="13.15" customHeight="1">
      <c r="A23" s="45"/>
      <c r="B23" s="46" t="s">
        <v>80</v>
      </c>
      <c r="C23" s="46"/>
      <c r="D23" s="46"/>
      <c r="E23" s="29">
        <f t="shared" si="36"/>
        <v>36</v>
      </c>
      <c r="F23" s="29">
        <f t="shared" si="37"/>
        <v>0</v>
      </c>
      <c r="G23" s="29">
        <f t="shared" si="38"/>
        <v>0</v>
      </c>
      <c r="H23" s="29"/>
      <c r="I23" s="29"/>
      <c r="J23" s="29"/>
      <c r="K23" s="30"/>
      <c r="L23" s="30"/>
      <c r="M23" s="29">
        <f t="shared" si="39"/>
        <v>0</v>
      </c>
      <c r="N23" s="29"/>
      <c r="O23" s="29"/>
      <c r="P23" s="29"/>
      <c r="Q23" s="30"/>
      <c r="R23" s="30"/>
      <c r="S23" s="20">
        <f t="shared" si="40"/>
        <v>36</v>
      </c>
      <c r="T23" s="29">
        <f t="shared" si="41"/>
        <v>36</v>
      </c>
      <c r="U23" s="29">
        <v>4</v>
      </c>
      <c r="V23" s="29">
        <v>12</v>
      </c>
      <c r="W23" s="29"/>
      <c r="X23" s="30">
        <f t="shared" si="46"/>
        <v>16</v>
      </c>
      <c r="Y23" s="30">
        <v>20</v>
      </c>
      <c r="Z23" s="29">
        <f t="shared" si="42"/>
        <v>0</v>
      </c>
      <c r="AA23" s="29"/>
      <c r="AB23" s="29"/>
      <c r="AC23" s="29"/>
      <c r="AD23" s="30"/>
      <c r="AE23" s="30"/>
      <c r="AF23" s="20"/>
      <c r="AG23" s="20"/>
      <c r="AH23" s="20"/>
      <c r="AI23" s="20"/>
      <c r="AJ23" s="20"/>
      <c r="AK23" s="20"/>
      <c r="AL23" s="20"/>
    </row>
    <row r="24" s="3" customFormat="1" ht="17.25" customHeight="1">
      <c r="A24" s="45" t="s">
        <v>81</v>
      </c>
      <c r="B24" s="28" t="s">
        <v>82</v>
      </c>
      <c r="C24" s="28"/>
      <c r="D24" s="28"/>
      <c r="E24" s="29">
        <f t="shared" si="36"/>
        <v>36</v>
      </c>
      <c r="F24" s="29">
        <f t="shared" si="37"/>
        <v>0</v>
      </c>
      <c r="G24" s="29">
        <f t="shared" si="38"/>
        <v>0</v>
      </c>
      <c r="H24" s="29"/>
      <c r="I24" s="29"/>
      <c r="J24" s="29"/>
      <c r="K24" s="30"/>
      <c r="L24" s="30"/>
      <c r="M24" s="29">
        <f t="shared" si="39"/>
        <v>0</v>
      </c>
      <c r="N24" s="29"/>
      <c r="O24" s="29"/>
      <c r="P24" s="29"/>
      <c r="Q24" s="30"/>
      <c r="R24" s="30"/>
      <c r="S24" s="20">
        <f t="shared" si="40"/>
        <v>36</v>
      </c>
      <c r="T24" s="29">
        <f t="shared" si="41"/>
        <v>0</v>
      </c>
      <c r="U24" s="29"/>
      <c r="V24" s="29"/>
      <c r="W24" s="29"/>
      <c r="X24" s="30"/>
      <c r="Y24" s="30"/>
      <c r="Z24" s="29">
        <f t="shared" si="42"/>
        <v>36</v>
      </c>
      <c r="AA24" s="29">
        <v>4</v>
      </c>
      <c r="AB24" s="29">
        <v>12</v>
      </c>
      <c r="AC24" s="29"/>
      <c r="AD24" s="30">
        <f t="shared" ref="AD24:AD30" si="47">4+12</f>
        <v>16</v>
      </c>
      <c r="AE24" s="30">
        <v>20</v>
      </c>
      <c r="AF24" s="20"/>
      <c r="AG24" s="20"/>
      <c r="AH24" s="20"/>
      <c r="AI24" s="20"/>
      <c r="AJ24" s="20"/>
      <c r="AK24" s="20"/>
      <c r="AL24" s="20"/>
    </row>
    <row r="25" s="3" customFormat="1" ht="24" customHeight="1">
      <c r="A25" s="45"/>
      <c r="B25" s="28" t="s">
        <v>83</v>
      </c>
      <c r="C25" s="28"/>
      <c r="D25" s="28"/>
      <c r="E25" s="29">
        <f t="shared" si="36"/>
        <v>36</v>
      </c>
      <c r="F25" s="29">
        <f t="shared" si="37"/>
        <v>0</v>
      </c>
      <c r="G25" s="29">
        <f t="shared" si="38"/>
        <v>0</v>
      </c>
      <c r="H25" s="29"/>
      <c r="I25" s="29"/>
      <c r="J25" s="29"/>
      <c r="K25" s="30"/>
      <c r="L25" s="30"/>
      <c r="M25" s="29">
        <f t="shared" si="39"/>
        <v>0</v>
      </c>
      <c r="N25" s="29"/>
      <c r="O25" s="29"/>
      <c r="P25" s="29"/>
      <c r="Q25" s="30"/>
      <c r="R25" s="30"/>
      <c r="S25" s="20">
        <f t="shared" si="40"/>
        <v>36</v>
      </c>
      <c r="T25" s="29">
        <f t="shared" si="41"/>
        <v>0</v>
      </c>
      <c r="U25" s="29"/>
      <c r="V25" s="29"/>
      <c r="W25" s="29"/>
      <c r="X25" s="30"/>
      <c r="Y25" s="30"/>
      <c r="Z25" s="29">
        <f t="shared" si="42"/>
        <v>36</v>
      </c>
      <c r="AA25" s="29">
        <v>4</v>
      </c>
      <c r="AB25" s="29">
        <v>12</v>
      </c>
      <c r="AC25" s="29"/>
      <c r="AD25" s="30">
        <f t="shared" si="47"/>
        <v>16</v>
      </c>
      <c r="AE25" s="30">
        <v>20</v>
      </c>
      <c r="AF25" s="20"/>
      <c r="AG25" s="20"/>
      <c r="AH25" s="20"/>
      <c r="AI25" s="20"/>
      <c r="AJ25" s="20"/>
      <c r="AK25" s="20"/>
      <c r="AL25" s="20"/>
    </row>
    <row r="26" s="3" customFormat="1" ht="15" customHeight="1">
      <c r="A26" s="32" t="s">
        <v>84</v>
      </c>
      <c r="B26" s="44" t="s">
        <v>85</v>
      </c>
      <c r="C26" s="44"/>
      <c r="D26" s="44"/>
      <c r="E26" s="29"/>
      <c r="F26" s="29">
        <f t="shared" si="37"/>
        <v>0</v>
      </c>
      <c r="G26" s="29">
        <f t="shared" si="38"/>
        <v>0</v>
      </c>
      <c r="H26" s="29"/>
      <c r="I26" s="29"/>
      <c r="J26" s="29"/>
      <c r="K26" s="30"/>
      <c r="L26" s="30"/>
      <c r="M26" s="29">
        <f t="shared" si="39"/>
        <v>0</v>
      </c>
      <c r="N26" s="29"/>
      <c r="O26" s="29"/>
      <c r="P26" s="29"/>
      <c r="Q26" s="30"/>
      <c r="R26" s="30"/>
      <c r="S26" s="20">
        <f t="shared" si="40"/>
        <v>0</v>
      </c>
      <c r="T26" s="29">
        <f t="shared" si="41"/>
        <v>0</v>
      </c>
      <c r="U26" s="29"/>
      <c r="V26" s="29"/>
      <c r="W26" s="29"/>
      <c r="X26" s="30"/>
      <c r="Y26" s="30"/>
      <c r="Z26" s="29">
        <f t="shared" si="42"/>
        <v>0</v>
      </c>
      <c r="AA26" s="29"/>
      <c r="AB26" s="29"/>
      <c r="AC26" s="29"/>
      <c r="AD26" s="30"/>
      <c r="AE26" s="30"/>
      <c r="AF26" s="20"/>
      <c r="AG26" s="20"/>
      <c r="AH26" s="20"/>
      <c r="AI26" s="20"/>
      <c r="AJ26" s="20"/>
      <c r="AK26" s="20"/>
      <c r="AL26" s="20"/>
    </row>
    <row r="27" s="3" customFormat="1" ht="15" customHeight="1">
      <c r="A27" s="27" t="s">
        <v>86</v>
      </c>
      <c r="B27" s="28" t="s">
        <v>87</v>
      </c>
      <c r="C27" s="28"/>
      <c r="D27" s="28"/>
      <c r="E27" s="29">
        <f t="shared" si="36"/>
        <v>36</v>
      </c>
      <c r="F27" s="29">
        <f t="shared" si="37"/>
        <v>36</v>
      </c>
      <c r="G27" s="29">
        <f t="shared" si="38"/>
        <v>36</v>
      </c>
      <c r="H27" s="29">
        <v>4</v>
      </c>
      <c r="I27" s="29">
        <v>12</v>
      </c>
      <c r="J27" s="29">
        <v>0</v>
      </c>
      <c r="K27" s="30">
        <f t="shared" si="44"/>
        <v>16</v>
      </c>
      <c r="L27" s="30">
        <v>20</v>
      </c>
      <c r="M27" s="29">
        <f t="shared" si="39"/>
        <v>0</v>
      </c>
      <c r="N27" s="29"/>
      <c r="O27" s="29"/>
      <c r="P27" s="29"/>
      <c r="Q27" s="30"/>
      <c r="R27" s="30"/>
      <c r="S27" s="20">
        <f t="shared" si="40"/>
        <v>0</v>
      </c>
      <c r="T27" s="29">
        <f t="shared" si="41"/>
        <v>0</v>
      </c>
      <c r="U27" s="29"/>
      <c r="V27" s="29"/>
      <c r="W27" s="29"/>
      <c r="X27" s="30"/>
      <c r="Y27" s="30"/>
      <c r="Z27" s="29">
        <f t="shared" si="42"/>
        <v>0</v>
      </c>
      <c r="AA27" s="29"/>
      <c r="AB27" s="29"/>
      <c r="AC27" s="29"/>
      <c r="AD27" s="20"/>
      <c r="AE27" s="20"/>
      <c r="AF27" s="20"/>
      <c r="AG27" s="20"/>
      <c r="AH27" s="20"/>
      <c r="AI27" s="20"/>
      <c r="AJ27" s="20"/>
      <c r="AK27" s="20"/>
      <c r="AL27" s="20"/>
    </row>
    <row r="28" s="3" customFormat="1" ht="15" customHeight="1">
      <c r="A28" s="27" t="s">
        <v>88</v>
      </c>
      <c r="B28" s="46" t="s">
        <v>89</v>
      </c>
      <c r="C28" s="46"/>
      <c r="D28" s="46"/>
      <c r="E28" s="29">
        <f t="shared" si="36"/>
        <v>36</v>
      </c>
      <c r="F28" s="29">
        <f t="shared" si="37"/>
        <v>36</v>
      </c>
      <c r="G28" s="29">
        <f t="shared" si="38"/>
        <v>0</v>
      </c>
      <c r="H28" s="29"/>
      <c r="I28" s="29"/>
      <c r="J28" s="29"/>
      <c r="K28" s="30"/>
      <c r="L28" s="30"/>
      <c r="M28" s="29">
        <f t="shared" si="39"/>
        <v>36</v>
      </c>
      <c r="N28" s="29">
        <v>4</v>
      </c>
      <c r="O28" s="29">
        <v>12</v>
      </c>
      <c r="P28" s="29"/>
      <c r="Q28" s="30">
        <f t="shared" si="45"/>
        <v>16</v>
      </c>
      <c r="R28" s="30">
        <v>20</v>
      </c>
      <c r="S28" s="20">
        <f t="shared" si="40"/>
        <v>0</v>
      </c>
      <c r="T28" s="29">
        <f t="shared" si="41"/>
        <v>0</v>
      </c>
      <c r="U28" s="29"/>
      <c r="V28" s="29"/>
      <c r="W28" s="29"/>
      <c r="X28" s="30"/>
      <c r="Y28" s="30"/>
      <c r="Z28" s="29">
        <f t="shared" si="42"/>
        <v>0</v>
      </c>
      <c r="AA28" s="29"/>
      <c r="AB28" s="29"/>
      <c r="AC28" s="29"/>
      <c r="AD28" s="20"/>
      <c r="AE28" s="20"/>
      <c r="AF28" s="20"/>
      <c r="AG28" s="20"/>
      <c r="AH28" s="20"/>
      <c r="AI28" s="20"/>
      <c r="AJ28" s="20"/>
      <c r="AK28" s="20"/>
      <c r="AL28" s="20"/>
    </row>
    <row r="29" s="3" customFormat="1" ht="24" customHeight="1">
      <c r="A29" s="27" t="s">
        <v>90</v>
      </c>
      <c r="B29" s="28" t="s">
        <v>91</v>
      </c>
      <c r="C29" s="28"/>
      <c r="D29" s="28"/>
      <c r="E29" s="29">
        <f t="shared" si="36"/>
        <v>36</v>
      </c>
      <c r="F29" s="29">
        <f t="shared" si="37"/>
        <v>0</v>
      </c>
      <c r="G29" s="29">
        <f t="shared" si="38"/>
        <v>0</v>
      </c>
      <c r="H29" s="29"/>
      <c r="I29" s="29"/>
      <c r="J29" s="29"/>
      <c r="K29" s="30"/>
      <c r="L29" s="30"/>
      <c r="M29" s="29">
        <f t="shared" si="39"/>
        <v>0</v>
      </c>
      <c r="N29" s="29"/>
      <c r="O29" s="29"/>
      <c r="P29" s="29"/>
      <c r="Q29" s="30"/>
      <c r="R29" s="30"/>
      <c r="S29" s="20">
        <f t="shared" si="40"/>
        <v>36</v>
      </c>
      <c r="T29" s="29">
        <f t="shared" si="41"/>
        <v>36</v>
      </c>
      <c r="U29" s="29">
        <v>4</v>
      </c>
      <c r="V29" s="29">
        <v>12</v>
      </c>
      <c r="W29" s="29"/>
      <c r="X29" s="30">
        <f t="shared" si="46"/>
        <v>16</v>
      </c>
      <c r="Y29" s="30">
        <v>20</v>
      </c>
      <c r="Z29" s="29">
        <f t="shared" si="42"/>
        <v>0</v>
      </c>
      <c r="AA29" s="29"/>
      <c r="AB29" s="29"/>
      <c r="AC29" s="29"/>
      <c r="AD29" s="30"/>
      <c r="AE29" s="30"/>
      <c r="AF29" s="20"/>
      <c r="AG29" s="20"/>
      <c r="AH29" s="20"/>
      <c r="AI29" s="20"/>
      <c r="AJ29" s="20"/>
      <c r="AK29" s="20"/>
      <c r="AL29" s="20"/>
    </row>
    <row r="30" s="3" customFormat="1" ht="13.15" customHeight="1">
      <c r="A30" s="27" t="s">
        <v>92</v>
      </c>
      <c r="B30" s="46" t="s">
        <v>158</v>
      </c>
      <c r="C30" s="46"/>
      <c r="D30" s="46"/>
      <c r="E30" s="29">
        <f t="shared" si="36"/>
        <v>36</v>
      </c>
      <c r="F30" s="29">
        <f t="shared" si="37"/>
        <v>0</v>
      </c>
      <c r="G30" s="29">
        <f t="shared" si="38"/>
        <v>0</v>
      </c>
      <c r="H30" s="29"/>
      <c r="I30" s="29"/>
      <c r="J30" s="29"/>
      <c r="K30" s="30"/>
      <c r="L30" s="30"/>
      <c r="M30" s="29">
        <f t="shared" si="39"/>
        <v>0</v>
      </c>
      <c r="N30" s="29"/>
      <c r="O30" s="29"/>
      <c r="P30" s="29"/>
      <c r="Q30" s="30"/>
      <c r="R30" s="30"/>
      <c r="S30" s="20">
        <f t="shared" si="40"/>
        <v>36</v>
      </c>
      <c r="T30" s="29">
        <f t="shared" si="41"/>
        <v>0</v>
      </c>
      <c r="U30" s="29"/>
      <c r="V30" s="29"/>
      <c r="W30" s="29"/>
      <c r="X30" s="30"/>
      <c r="Y30" s="30"/>
      <c r="Z30" s="29">
        <f t="shared" si="42"/>
        <v>36</v>
      </c>
      <c r="AA30" s="29">
        <v>4</v>
      </c>
      <c r="AB30" s="29">
        <v>12</v>
      </c>
      <c r="AC30" s="29"/>
      <c r="AD30" s="30">
        <f t="shared" si="47"/>
        <v>16</v>
      </c>
      <c r="AE30" s="30">
        <v>20</v>
      </c>
      <c r="AF30" s="20"/>
      <c r="AG30" s="20"/>
      <c r="AH30" s="20"/>
      <c r="AI30" s="20"/>
      <c r="AJ30" s="20"/>
      <c r="AK30" s="20"/>
      <c r="AL30" s="20"/>
    </row>
    <row r="31" s="31" customFormat="1" ht="14.25">
      <c r="A31" s="48" t="s">
        <v>94</v>
      </c>
      <c r="B31" s="32" t="s">
        <v>95</v>
      </c>
      <c r="C31" s="32"/>
      <c r="D31" s="32"/>
      <c r="E31" s="49"/>
      <c r="F31" s="29">
        <f t="shared" si="37"/>
        <v>0</v>
      </c>
      <c r="G31" s="29">
        <f t="shared" si="38"/>
        <v>0</v>
      </c>
      <c r="H31" s="29"/>
      <c r="I31" s="29"/>
      <c r="J31" s="29"/>
      <c r="K31" s="34"/>
      <c r="L31" s="34"/>
      <c r="M31" s="29">
        <f t="shared" si="39"/>
        <v>0</v>
      </c>
      <c r="N31" s="29"/>
      <c r="O31" s="29"/>
      <c r="P31" s="29"/>
      <c r="Q31" s="34"/>
      <c r="R31" s="34"/>
      <c r="S31" s="20">
        <f t="shared" si="40"/>
        <v>0</v>
      </c>
      <c r="T31" s="29">
        <f t="shared" si="41"/>
        <v>0</v>
      </c>
      <c r="U31" s="29"/>
      <c r="V31" s="29"/>
      <c r="W31" s="29"/>
      <c r="X31" s="34"/>
      <c r="Y31" s="34"/>
      <c r="Z31" s="29">
        <f t="shared" si="42"/>
        <v>0</v>
      </c>
      <c r="AA31" s="29"/>
      <c r="AB31" s="29"/>
      <c r="AC31" s="29"/>
      <c r="AD31" s="35"/>
      <c r="AE31" s="35"/>
      <c r="AF31" s="35"/>
      <c r="AG31" s="35"/>
      <c r="AH31" s="35"/>
      <c r="AI31" s="35"/>
      <c r="AJ31" s="35"/>
      <c r="AK31" s="35"/>
      <c r="AL31" s="35"/>
    </row>
    <row r="32" s="9" customFormat="1" ht="21">
      <c r="A32" s="27" t="s">
        <v>96</v>
      </c>
      <c r="B32" s="50" t="s">
        <v>97</v>
      </c>
      <c r="C32" s="27" t="s">
        <v>98</v>
      </c>
      <c r="D32" s="27"/>
      <c r="E32" s="29"/>
      <c r="F32" s="29">
        <f t="shared" si="37"/>
        <v>0</v>
      </c>
      <c r="G32" s="29">
        <f t="shared" si="38"/>
        <v>0</v>
      </c>
      <c r="H32" s="29"/>
      <c r="I32" s="29"/>
      <c r="J32" s="29"/>
      <c r="K32" s="30"/>
      <c r="L32" s="30"/>
      <c r="M32" s="29">
        <f t="shared" si="39"/>
        <v>0</v>
      </c>
      <c r="N32" s="29"/>
      <c r="O32" s="29"/>
      <c r="P32" s="29"/>
      <c r="Q32" s="30"/>
      <c r="R32" s="30"/>
      <c r="S32" s="20">
        <f t="shared" si="40"/>
        <v>108</v>
      </c>
      <c r="T32" s="29">
        <f t="shared" si="41"/>
        <v>0</v>
      </c>
      <c r="U32" s="29"/>
      <c r="V32" s="29"/>
      <c r="W32" s="29"/>
      <c r="X32" s="30"/>
      <c r="Y32" s="30"/>
      <c r="Z32" s="29">
        <f t="shared" si="42"/>
        <v>108</v>
      </c>
      <c r="AA32" s="29"/>
      <c r="AB32" s="29">
        <v>8</v>
      </c>
      <c r="AC32" s="29"/>
      <c r="AD32" s="25">
        <v>8</v>
      </c>
      <c r="AE32" s="25">
        <v>100</v>
      </c>
      <c r="AF32" s="25"/>
      <c r="AG32" s="25"/>
      <c r="AH32" s="25"/>
      <c r="AI32" s="25"/>
      <c r="AJ32" s="25"/>
      <c r="AK32" s="25"/>
      <c r="AL32" s="25"/>
    </row>
    <row r="33" s="9" customFormat="1" ht="14.25">
      <c r="A33" s="27" t="s">
        <v>99</v>
      </c>
      <c r="B33" s="27" t="s">
        <v>100</v>
      </c>
      <c r="C33" s="27" t="s">
        <v>98</v>
      </c>
      <c r="D33" s="27"/>
      <c r="E33" s="29"/>
      <c r="F33" s="29">
        <f t="shared" si="37"/>
        <v>0</v>
      </c>
      <c r="G33" s="29">
        <f t="shared" si="38"/>
        <v>0</v>
      </c>
      <c r="H33" s="29"/>
      <c r="I33" s="29"/>
      <c r="J33" s="29"/>
      <c r="K33" s="30"/>
      <c r="L33" s="30"/>
      <c r="M33" s="29">
        <f t="shared" si="39"/>
        <v>0</v>
      </c>
      <c r="N33" s="29"/>
      <c r="O33" s="29"/>
      <c r="P33" s="29"/>
      <c r="Q33" s="30"/>
      <c r="R33" s="30"/>
      <c r="S33" s="20">
        <f t="shared" si="40"/>
        <v>0</v>
      </c>
      <c r="T33" s="29">
        <f t="shared" si="41"/>
        <v>0</v>
      </c>
      <c r="U33" s="29"/>
      <c r="V33" s="29"/>
      <c r="W33" s="29"/>
      <c r="X33" s="30"/>
      <c r="Y33" s="30"/>
      <c r="Z33" s="29">
        <f t="shared" si="42"/>
        <v>0</v>
      </c>
      <c r="AA33" s="29"/>
      <c r="AB33" s="29"/>
      <c r="AC33" s="29"/>
      <c r="AD33" s="25"/>
      <c r="AE33" s="25"/>
      <c r="AF33" s="25">
        <v>108</v>
      </c>
      <c r="AG33" s="25">
        <f>AH33+AI33</f>
        <v>108</v>
      </c>
      <c r="AH33" s="25">
        <v>8</v>
      </c>
      <c r="AI33" s="25">
        <v>100</v>
      </c>
      <c r="AJ33" s="25"/>
      <c r="AK33" s="25"/>
      <c r="AL33" s="25"/>
      <c r="AM33" s="9"/>
    </row>
    <row r="34" s="31" customFormat="1" ht="14.25">
      <c r="A34" s="32" t="s">
        <v>101</v>
      </c>
      <c r="B34" s="32" t="s">
        <v>102</v>
      </c>
      <c r="C34" s="32"/>
      <c r="D34" s="32"/>
      <c r="E34" s="49"/>
      <c r="F34" s="29">
        <f t="shared" si="37"/>
        <v>0</v>
      </c>
      <c r="G34" s="29">
        <f t="shared" si="38"/>
        <v>0</v>
      </c>
      <c r="H34" s="29"/>
      <c r="I34" s="29"/>
      <c r="J34" s="29"/>
      <c r="K34" s="34"/>
      <c r="L34" s="34"/>
      <c r="M34" s="29">
        <f t="shared" si="39"/>
        <v>0</v>
      </c>
      <c r="N34" s="29"/>
      <c r="O34" s="29"/>
      <c r="P34" s="29"/>
      <c r="Q34" s="34"/>
      <c r="R34" s="34"/>
      <c r="S34" s="20">
        <f t="shared" si="40"/>
        <v>0</v>
      </c>
      <c r="T34" s="29">
        <f t="shared" si="41"/>
        <v>0</v>
      </c>
      <c r="U34" s="29"/>
      <c r="V34" s="29"/>
      <c r="W34" s="29"/>
      <c r="X34" s="34"/>
      <c r="Y34" s="34"/>
      <c r="Z34" s="29">
        <f t="shared" si="42"/>
        <v>0</v>
      </c>
      <c r="AA34" s="29"/>
      <c r="AB34" s="29"/>
      <c r="AC34" s="29"/>
      <c r="AD34" s="35"/>
      <c r="AE34" s="35"/>
      <c r="AF34" s="35"/>
      <c r="AG34" s="35"/>
      <c r="AH34" s="35"/>
      <c r="AI34" s="35"/>
      <c r="AJ34" s="35"/>
      <c r="AK34" s="35"/>
      <c r="AL34" s="35"/>
    </row>
    <row r="35" s="3" customFormat="1" ht="42">
      <c r="A35" s="27" t="s">
        <v>103</v>
      </c>
      <c r="B35" s="50" t="s">
        <v>104</v>
      </c>
      <c r="C35" s="27" t="s">
        <v>98</v>
      </c>
      <c r="D35" s="27"/>
      <c r="E35" s="29">
        <f>G35+M35</f>
        <v>1764</v>
      </c>
      <c r="F35" s="29">
        <f t="shared" si="37"/>
        <v>1764</v>
      </c>
      <c r="G35" s="29">
        <f t="shared" si="38"/>
        <v>864</v>
      </c>
      <c r="H35" s="29"/>
      <c r="I35" s="29"/>
      <c r="J35" s="29"/>
      <c r="K35" s="30"/>
      <c r="L35" s="30">
        <f>24*36</f>
        <v>864</v>
      </c>
      <c r="M35" s="29">
        <f t="shared" si="39"/>
        <v>900</v>
      </c>
      <c r="N35" s="29"/>
      <c r="O35" s="29"/>
      <c r="P35" s="29"/>
      <c r="Q35" s="30"/>
      <c r="R35" s="30">
        <f>25*36</f>
        <v>900</v>
      </c>
      <c r="S35" s="20">
        <f t="shared" si="40"/>
        <v>1368</v>
      </c>
      <c r="T35" s="29">
        <f t="shared" si="41"/>
        <v>648</v>
      </c>
      <c r="U35" s="29"/>
      <c r="V35" s="29"/>
      <c r="W35" s="29"/>
      <c r="X35" s="30"/>
      <c r="Y35" s="30">
        <f>18*36</f>
        <v>648</v>
      </c>
      <c r="Z35" s="29">
        <f t="shared" si="42"/>
        <v>720</v>
      </c>
      <c r="AA35" s="29"/>
      <c r="AB35" s="29"/>
      <c r="AC35" s="29"/>
      <c r="AD35" s="20"/>
      <c r="AE35" s="20">
        <f>20*36</f>
        <v>720</v>
      </c>
      <c r="AF35" s="51">
        <f t="shared" ref="AF35:AF40" si="48">AG35+AJ35</f>
        <v>1728</v>
      </c>
      <c r="AG35" s="29">
        <f>AH35+AI35</f>
        <v>864</v>
      </c>
      <c r="AH35" s="20"/>
      <c r="AI35" s="20">
        <f>24*36</f>
        <v>864</v>
      </c>
      <c r="AJ35" s="29">
        <f>AK35+AL35</f>
        <v>864</v>
      </c>
      <c r="AK35" s="20"/>
      <c r="AL35" s="20">
        <f>24*36</f>
        <v>864</v>
      </c>
      <c r="AM35" s="52">
        <f>E35+S35+AF35</f>
        <v>4860</v>
      </c>
    </row>
    <row r="36" s="31" customFormat="1" ht="14.25">
      <c r="A36" s="32" t="s">
        <v>105</v>
      </c>
      <c r="B36" s="32" t="s">
        <v>106</v>
      </c>
      <c r="C36" s="32"/>
      <c r="D36" s="32"/>
      <c r="E36" s="49"/>
      <c r="F36" s="29">
        <f t="shared" si="37"/>
        <v>0</v>
      </c>
      <c r="G36" s="29">
        <f t="shared" si="38"/>
        <v>0</v>
      </c>
      <c r="H36" s="29"/>
      <c r="I36" s="29"/>
      <c r="J36" s="29"/>
      <c r="K36" s="34"/>
      <c r="L36" s="34"/>
      <c r="M36" s="29">
        <f t="shared" si="39"/>
        <v>0</v>
      </c>
      <c r="N36" s="29"/>
      <c r="O36" s="29"/>
      <c r="P36" s="29"/>
      <c r="Q36" s="34"/>
      <c r="R36" s="34"/>
      <c r="S36" s="20">
        <f t="shared" si="40"/>
        <v>0</v>
      </c>
      <c r="T36" s="29">
        <f t="shared" si="41"/>
        <v>0</v>
      </c>
      <c r="U36" s="29"/>
      <c r="V36" s="29"/>
      <c r="W36" s="29"/>
      <c r="X36" s="34"/>
      <c r="Y36" s="34"/>
      <c r="Z36" s="29">
        <f t="shared" si="42"/>
        <v>0</v>
      </c>
      <c r="AA36" s="29"/>
      <c r="AB36" s="29"/>
      <c r="AC36" s="29"/>
      <c r="AD36" s="35"/>
      <c r="AE36" s="35"/>
      <c r="AF36" s="53">
        <f t="shared" si="48"/>
        <v>0</v>
      </c>
      <c r="AG36" s="35"/>
      <c r="AH36" s="35"/>
      <c r="AI36" s="35"/>
      <c r="AJ36" s="35"/>
      <c r="AK36" s="35"/>
      <c r="AL36" s="35"/>
    </row>
    <row r="37" s="3" customFormat="1" ht="15" customHeight="1">
      <c r="A37" s="27" t="s">
        <v>107</v>
      </c>
      <c r="B37" s="50" t="s">
        <v>108</v>
      </c>
      <c r="C37" s="50"/>
      <c r="D37" s="50"/>
      <c r="E37" s="29"/>
      <c r="F37" s="29">
        <f t="shared" si="37"/>
        <v>0</v>
      </c>
      <c r="G37" s="29">
        <f t="shared" si="38"/>
        <v>0</v>
      </c>
      <c r="H37" s="29"/>
      <c r="I37" s="29"/>
      <c r="J37" s="29"/>
      <c r="K37" s="30"/>
      <c r="L37" s="30"/>
      <c r="M37" s="29">
        <f t="shared" si="39"/>
        <v>0</v>
      </c>
      <c r="N37" s="29"/>
      <c r="O37" s="29"/>
      <c r="P37" s="29"/>
      <c r="Q37" s="30"/>
      <c r="R37" s="30"/>
      <c r="S37" s="20">
        <f t="shared" si="40"/>
        <v>0</v>
      </c>
      <c r="T37" s="29">
        <f t="shared" si="41"/>
        <v>0</v>
      </c>
      <c r="U37" s="29"/>
      <c r="V37" s="29"/>
      <c r="W37" s="29"/>
      <c r="X37" s="30"/>
      <c r="Y37" s="30"/>
      <c r="Z37" s="29">
        <f t="shared" si="42"/>
        <v>0</v>
      </c>
      <c r="AA37" s="29"/>
      <c r="AB37" s="29"/>
      <c r="AC37" s="29"/>
      <c r="AD37" s="20"/>
      <c r="AE37" s="20"/>
      <c r="AF37" s="51">
        <f t="shared" si="48"/>
        <v>0</v>
      </c>
      <c r="AG37" s="20"/>
      <c r="AH37" s="20"/>
      <c r="AI37" s="20"/>
      <c r="AJ37" s="20"/>
      <c r="AK37" s="20"/>
      <c r="AL37" s="20"/>
    </row>
    <row r="38" s="3" customFormat="1" ht="14.25">
      <c r="A38" s="27" t="s">
        <v>109</v>
      </c>
      <c r="B38" s="27" t="s">
        <v>110</v>
      </c>
      <c r="C38" s="27"/>
      <c r="D38" s="27"/>
      <c r="E38" s="29"/>
      <c r="F38" s="29">
        <f t="shared" si="37"/>
        <v>0</v>
      </c>
      <c r="G38" s="29">
        <f t="shared" si="38"/>
        <v>0</v>
      </c>
      <c r="H38" s="29"/>
      <c r="I38" s="29"/>
      <c r="J38" s="29"/>
      <c r="K38" s="30"/>
      <c r="L38" s="30"/>
      <c r="M38" s="29">
        <f t="shared" si="39"/>
        <v>0</v>
      </c>
      <c r="N38" s="29"/>
      <c r="O38" s="29"/>
      <c r="P38" s="29"/>
      <c r="Q38" s="30"/>
      <c r="R38" s="30"/>
      <c r="S38" s="20">
        <f t="shared" si="40"/>
        <v>0</v>
      </c>
      <c r="T38" s="29">
        <f t="shared" si="41"/>
        <v>0</v>
      </c>
      <c r="U38" s="29"/>
      <c r="V38" s="29"/>
      <c r="W38" s="29"/>
      <c r="X38" s="30"/>
      <c r="Y38" s="30"/>
      <c r="Z38" s="29">
        <f t="shared" si="42"/>
        <v>0</v>
      </c>
      <c r="AA38" s="29"/>
      <c r="AB38" s="29"/>
      <c r="AC38" s="29"/>
      <c r="AD38" s="20"/>
      <c r="AE38" s="20"/>
      <c r="AF38" s="51">
        <f t="shared" si="48"/>
        <v>108</v>
      </c>
      <c r="AG38" s="20"/>
      <c r="AH38" s="20"/>
      <c r="AI38" s="20"/>
      <c r="AJ38" s="20">
        <f>AK38+AL38</f>
        <v>108</v>
      </c>
      <c r="AK38" s="20">
        <v>18</v>
      </c>
      <c r="AL38" s="20">
        <v>90</v>
      </c>
    </row>
    <row r="39" s="3" customFormat="1" ht="15" customHeight="1">
      <c r="A39" s="27" t="s">
        <v>111</v>
      </c>
      <c r="B39" s="50" t="s">
        <v>112</v>
      </c>
      <c r="C39" s="50"/>
      <c r="D39" s="50"/>
      <c r="E39" s="29"/>
      <c r="F39" s="29">
        <f t="shared" si="37"/>
        <v>0</v>
      </c>
      <c r="G39" s="29">
        <f t="shared" si="38"/>
        <v>0</v>
      </c>
      <c r="H39" s="29"/>
      <c r="I39" s="29"/>
      <c r="J39" s="29"/>
      <c r="K39" s="30"/>
      <c r="L39" s="30"/>
      <c r="M39" s="29">
        <f t="shared" si="39"/>
        <v>0</v>
      </c>
      <c r="N39" s="29"/>
      <c r="O39" s="29"/>
      <c r="P39" s="29"/>
      <c r="Q39" s="30"/>
      <c r="R39" s="30"/>
      <c r="S39" s="20">
        <f t="shared" si="40"/>
        <v>0</v>
      </c>
      <c r="T39" s="29">
        <f t="shared" si="41"/>
        <v>0</v>
      </c>
      <c r="U39" s="29"/>
      <c r="V39" s="29"/>
      <c r="W39" s="29"/>
      <c r="X39" s="30"/>
      <c r="Y39" s="30"/>
      <c r="Z39" s="29">
        <f t="shared" si="42"/>
        <v>0</v>
      </c>
      <c r="AA39" s="29"/>
      <c r="AB39" s="29"/>
      <c r="AC39" s="29"/>
      <c r="AD39" s="20"/>
      <c r="AE39" s="20"/>
      <c r="AF39" s="51">
        <f t="shared" si="48"/>
        <v>0</v>
      </c>
      <c r="AG39" s="20"/>
      <c r="AH39" s="20"/>
      <c r="AI39" s="20"/>
      <c r="AJ39" s="20"/>
      <c r="AK39" s="20"/>
      <c r="AL39" s="20"/>
    </row>
    <row r="40" s="3" customFormat="1" ht="63">
      <c r="A40" s="27" t="s">
        <v>113</v>
      </c>
      <c r="B40" s="50" t="s">
        <v>114</v>
      </c>
      <c r="C40" s="27" t="s">
        <v>115</v>
      </c>
      <c r="D40" s="27"/>
      <c r="E40" s="29"/>
      <c r="F40" s="29">
        <f t="shared" si="37"/>
        <v>0</v>
      </c>
      <c r="G40" s="29">
        <f t="shared" si="38"/>
        <v>0</v>
      </c>
      <c r="H40" s="29"/>
      <c r="I40" s="29"/>
      <c r="J40" s="29"/>
      <c r="K40" s="30"/>
      <c r="L40" s="30"/>
      <c r="M40" s="29">
        <f t="shared" si="39"/>
        <v>0</v>
      </c>
      <c r="N40" s="29"/>
      <c r="O40" s="29"/>
      <c r="P40" s="29"/>
      <c r="Q40" s="30"/>
      <c r="R40" s="30"/>
      <c r="S40" s="54">
        <f t="shared" si="40"/>
        <v>0</v>
      </c>
      <c r="T40" s="29">
        <f t="shared" si="41"/>
        <v>0</v>
      </c>
      <c r="U40" s="29"/>
      <c r="V40" s="29"/>
      <c r="W40" s="29"/>
      <c r="X40" s="30"/>
      <c r="Y40" s="30"/>
      <c r="Z40" s="29">
        <f t="shared" si="42"/>
        <v>0</v>
      </c>
      <c r="AA40" s="29"/>
      <c r="AB40" s="29"/>
      <c r="AC40" s="29"/>
      <c r="AD40" s="20"/>
      <c r="AE40" s="20"/>
      <c r="AF40" s="51">
        <f t="shared" si="48"/>
        <v>216</v>
      </c>
      <c r="AG40" s="20"/>
      <c r="AH40" s="20"/>
      <c r="AI40" s="20"/>
      <c r="AJ40" s="20">
        <f>AK40+AL40</f>
        <v>216</v>
      </c>
      <c r="AK40" s="20">
        <v>108</v>
      </c>
      <c r="AL40" s="20">
        <v>108</v>
      </c>
    </row>
    <row r="41" s="3" customFormat="1">
      <c r="D41" s="9" t="s">
        <v>116</v>
      </c>
      <c r="E41" s="9"/>
      <c r="F41" s="9"/>
      <c r="G41" s="9"/>
      <c r="H41" s="9"/>
      <c r="I41" s="9"/>
      <c r="J41" s="9"/>
    </row>
    <row r="42" s="3" customFormat="1"/>
    <row r="43" s="3" customFormat="1">
      <c r="C43" s="25" t="s">
        <v>117</v>
      </c>
      <c r="D43" s="25" t="s">
        <v>118</v>
      </c>
      <c r="E43" s="20">
        <v>23</v>
      </c>
      <c r="F43" s="20"/>
      <c r="G43" s="20">
        <v>13</v>
      </c>
      <c r="H43" s="20"/>
      <c r="I43" s="20"/>
      <c r="J43" s="20"/>
      <c r="K43" s="20"/>
      <c r="L43" s="20"/>
      <c r="M43" s="20">
        <v>10</v>
      </c>
      <c r="N43" s="20"/>
      <c r="O43" s="20"/>
      <c r="P43" s="20"/>
      <c r="Q43" s="20"/>
      <c r="R43" s="20"/>
      <c r="S43" s="20">
        <v>33</v>
      </c>
      <c r="T43" s="20">
        <v>13</v>
      </c>
      <c r="U43" s="20"/>
      <c r="V43" s="20"/>
      <c r="W43" s="20"/>
      <c r="X43" s="20"/>
      <c r="Y43" s="20"/>
      <c r="Z43" s="20">
        <v>20</v>
      </c>
      <c r="AA43" s="20"/>
      <c r="AB43" s="20"/>
      <c r="AC43" s="20"/>
      <c r="AD43" s="25"/>
      <c r="AE43" s="25"/>
      <c r="AF43" s="25"/>
      <c r="AG43" s="25"/>
      <c r="AH43" s="25"/>
      <c r="AI43" s="25"/>
      <c r="AJ43" s="25"/>
      <c r="AK43" s="25"/>
      <c r="AL43" s="25"/>
    </row>
    <row r="44" s="3" customFormat="1">
      <c r="C44" s="25" t="s">
        <v>119</v>
      </c>
      <c r="D44" s="25" t="s">
        <v>118</v>
      </c>
      <c r="E44" s="20">
        <v>38</v>
      </c>
      <c r="F44" s="20"/>
      <c r="G44" s="25">
        <v>15</v>
      </c>
      <c r="H44" s="25"/>
      <c r="I44" s="25"/>
      <c r="J44" s="25"/>
      <c r="K44" s="20"/>
      <c r="L44" s="20"/>
      <c r="M44" s="20">
        <v>23</v>
      </c>
      <c r="N44" s="20"/>
      <c r="O44" s="20"/>
      <c r="P44" s="20"/>
      <c r="Q44" s="20"/>
      <c r="R44" s="20"/>
      <c r="S44" s="20">
        <v>39</v>
      </c>
      <c r="T44" s="20">
        <v>15</v>
      </c>
      <c r="U44" s="20"/>
      <c r="V44" s="20"/>
      <c r="W44" s="20"/>
      <c r="X44" s="20"/>
      <c r="Y44" s="20"/>
      <c r="Z44" s="20">
        <v>24</v>
      </c>
      <c r="AA44" s="20"/>
      <c r="AB44" s="20"/>
      <c r="AC44" s="20"/>
      <c r="AD44" s="20"/>
      <c r="AE44" s="20"/>
      <c r="AF44" s="20">
        <v>34</v>
      </c>
      <c r="AG44" s="20">
        <v>11</v>
      </c>
      <c r="AH44" s="20"/>
      <c r="AI44" s="20"/>
      <c r="AJ44" s="20">
        <v>23</v>
      </c>
      <c r="AK44" s="20"/>
      <c r="AL44" s="20"/>
    </row>
    <row r="45" s="3" customFormat="1">
      <c r="C45" s="25" t="s">
        <v>120</v>
      </c>
      <c r="D45" s="25" t="s">
        <v>118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>
        <v>3</v>
      </c>
      <c r="AG45" s="25">
        <v>3</v>
      </c>
      <c r="AH45" s="20"/>
      <c r="AI45" s="20"/>
      <c r="AJ45" s="20"/>
      <c r="AK45" s="20"/>
      <c r="AL45" s="20"/>
    </row>
    <row r="46" s="3" customFormat="1">
      <c r="C46" s="25" t="s">
        <v>121</v>
      </c>
      <c r="D46" s="25" t="s">
        <v>118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>
        <v>3</v>
      </c>
      <c r="AG46" s="20"/>
      <c r="AH46" s="20"/>
      <c r="AI46" s="20"/>
      <c r="AJ46" s="20">
        <v>3</v>
      </c>
      <c r="AK46" s="20"/>
      <c r="AL46" s="20"/>
    </row>
    <row r="47" s="3" customFormat="1">
      <c r="C47" s="25" t="s">
        <v>122</v>
      </c>
      <c r="D47" s="25" t="s">
        <v>118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="3" customFormat="1">
      <c r="C48" s="25" t="s">
        <v>123</v>
      </c>
      <c r="D48" s="25" t="s">
        <v>118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</row>
    <row r="49" s="3" customFormat="1">
      <c r="C49" s="25" t="s">
        <v>124</v>
      </c>
      <c r="D49" s="25" t="s">
        <v>118</v>
      </c>
      <c r="E49" s="20">
        <v>2</v>
      </c>
      <c r="F49" s="20"/>
      <c r="G49" s="20"/>
      <c r="H49" s="20"/>
      <c r="I49" s="20"/>
      <c r="J49" s="20"/>
      <c r="K49" s="20"/>
      <c r="L49" s="20"/>
      <c r="M49" s="20">
        <v>2</v>
      </c>
      <c r="N49" s="20"/>
      <c r="O49" s="20"/>
      <c r="P49" s="20"/>
      <c r="Q49" s="20"/>
      <c r="R49" s="20"/>
      <c r="S49" s="20">
        <v>1</v>
      </c>
      <c r="T49" s="20"/>
      <c r="U49" s="20"/>
      <c r="V49" s="20"/>
      <c r="W49" s="20"/>
      <c r="X49" s="20"/>
      <c r="Y49" s="20"/>
      <c r="Z49" s="20">
        <v>1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</row>
    <row r="50" s="3" customFormat="1"/>
    <row r="51" s="3" customFormat="1"/>
  </sheetData>
  <mergeCells count="43">
    <mergeCell ref="G3:L3"/>
    <mergeCell ref="M3:R3"/>
    <mergeCell ref="T3:Y3"/>
    <mergeCell ref="Z3:AE3"/>
    <mergeCell ref="AG3:AI3"/>
    <mergeCell ref="AJ3:AL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A18:A19"/>
    <mergeCell ref="B18:D18"/>
    <mergeCell ref="B19:D19"/>
    <mergeCell ref="A20:A21"/>
    <mergeCell ref="B20:D20"/>
    <mergeCell ref="B21:D21"/>
    <mergeCell ref="A22:A23"/>
    <mergeCell ref="B22:D22"/>
    <mergeCell ref="B23:D23"/>
    <mergeCell ref="A24:A25"/>
    <mergeCell ref="B24:D24"/>
    <mergeCell ref="B25:D25"/>
    <mergeCell ref="B26:D26"/>
    <mergeCell ref="B27:D27"/>
    <mergeCell ref="B28:D28"/>
    <mergeCell ref="B29:D29"/>
    <mergeCell ref="B30:D30"/>
    <mergeCell ref="B31:D31"/>
    <mergeCell ref="B34:D34"/>
    <mergeCell ref="B36:D36"/>
    <mergeCell ref="B37:D37"/>
    <mergeCell ref="B38:D38"/>
    <mergeCell ref="B39:D39"/>
  </mergeCells>
  <printOptions headings="0" gridLines="1"/>
  <pageMargins left="0.118055555555556" right="0.118055555555556" top="0.19652777777777802" bottom="0.15763888888888899" header="0.51180555555555496" footer="0.51180555555555496"/>
  <pageSetup blackAndWhite="0" cellComments="none" copies="1" draft="0" errors="displayed" firstPageNumber="0" fitToHeight="0" fitToWidth="1" horizontalDpi="300" orientation="landscape" pageOrder="downThenOver" paperSize="9" scale="100" useFirstPageNumber="0" usePrinterDefaults="1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R7-Office/6.3.1.43</Application>
  <Company/>
  <HyperlinkBase/>
  <Manager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Image</dc:subject>
  <dc:creator>3rdUser</dc:creator>
  <cp:keywords/>
  <dc:description/>
  <cp:lastModifiedBy>Архив Аспирант</cp:lastModifiedBy>
  <cp:revision>2</cp:revision>
  <dcterms:created xsi:type="dcterms:W3CDTF">2016-06-20T13:27:48Z</dcterms:created>
  <dcterms:modified xsi:type="dcterms:W3CDTF">2021-08-30T14:51:47Z</dcterms:modified>
  <cp:category/>
  <cp:contentStatus/>
</cp:coreProperties>
</file>